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 на 2025г\"/>
    </mc:Choice>
  </mc:AlternateContent>
  <bookViews>
    <workbookView xWindow="0" yWindow="0" windowWidth="24000" windowHeight="9795" firstSheet="2" activeTab="3"/>
  </bookViews>
  <sheets>
    <sheet name="Лист1" sheetId="2" state="hidden" r:id="rId1"/>
    <sheet name="Лист2" sheetId="4" state="hidden" r:id="rId2"/>
    <sheet name="Оценка (2)" sheetId="3" r:id="rId3"/>
    <sheet name="Лист3" sheetId="5" r:id="rId4"/>
  </sheets>
  <externalReferences>
    <externalReference r:id="rId5"/>
  </externalReferences>
  <definedNames>
    <definedName name="_xlnm.Print_Area" localSheetId="2">'Оценка (2)'!$A$1:$E$40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5" l="1"/>
  <c r="H6" i="5"/>
  <c r="H7" i="5"/>
  <c r="H8" i="5"/>
  <c r="H4" i="5"/>
  <c r="F5" i="5"/>
  <c r="F6" i="5"/>
  <c r="F7" i="5"/>
  <c r="F8" i="5"/>
  <c r="F4" i="5"/>
  <c r="D5" i="5"/>
  <c r="D6" i="5"/>
  <c r="D7" i="5"/>
  <c r="D8" i="5"/>
  <c r="D4" i="5"/>
  <c r="E9" i="5"/>
  <c r="G9" i="5"/>
  <c r="E4" i="5"/>
  <c r="G4" i="5"/>
  <c r="C4" i="5"/>
  <c r="C9" i="5"/>
  <c r="C10" i="5" s="1"/>
  <c r="C6" i="5"/>
  <c r="H9" i="5" l="1"/>
  <c r="F9" i="5"/>
  <c r="D9" i="5"/>
  <c r="E25" i="3"/>
  <c r="C39" i="3"/>
  <c r="E39" i="3"/>
  <c r="B39" i="3"/>
  <c r="C37" i="3"/>
  <c r="D37" i="3"/>
  <c r="B37" i="3"/>
  <c r="C35" i="3"/>
  <c r="D35" i="3"/>
  <c r="B35" i="3"/>
  <c r="C32" i="3"/>
  <c r="E32" i="3" s="1"/>
  <c r="D32" i="3"/>
  <c r="B32" i="3"/>
  <c r="B30" i="3"/>
  <c r="C30" i="3"/>
  <c r="E30" i="3" s="1"/>
  <c r="D30" i="3"/>
  <c r="D29" i="3"/>
  <c r="C25" i="3"/>
  <c r="D25" i="3"/>
  <c r="B25" i="3"/>
  <c r="E34" i="3"/>
  <c r="E35" i="3"/>
  <c r="E36" i="3"/>
  <c r="E37" i="3"/>
  <c r="E38" i="3"/>
  <c r="E33" i="3"/>
  <c r="E31" i="3"/>
  <c r="E29" i="3"/>
  <c r="E28" i="3"/>
  <c r="E27" i="3"/>
  <c r="E26" i="3"/>
  <c r="D39" i="3" l="1"/>
  <c r="E19" i="3"/>
  <c r="E20" i="3"/>
  <c r="E21" i="3"/>
  <c r="E22" i="3"/>
  <c r="E18" i="3"/>
  <c r="D23" i="3"/>
  <c r="C23" i="3"/>
  <c r="B23" i="3"/>
  <c r="D8" i="3"/>
  <c r="E23" i="3" l="1"/>
  <c r="A18" i="3"/>
  <c r="D11" i="3" l="1"/>
  <c r="E14" i="3"/>
  <c r="E15" i="3"/>
  <c r="E5" i="3"/>
  <c r="E6" i="3"/>
  <c r="E7" i="3"/>
  <c r="C16" i="3"/>
  <c r="E8" i="3"/>
  <c r="E16" i="3" l="1"/>
  <c r="E11" i="3"/>
  <c r="C11" i="3"/>
  <c r="C17" i="3" s="1"/>
  <c r="C24" i="3" s="1"/>
  <c r="C40" i="3" s="1"/>
  <c r="C16" i="4"/>
  <c r="D16" i="4"/>
  <c r="B16" i="4"/>
  <c r="B19" i="4"/>
  <c r="B17" i="4"/>
  <c r="C17" i="4"/>
  <c r="L4" i="4"/>
  <c r="K5" i="4"/>
  <c r="K6" i="4"/>
  <c r="K7" i="4"/>
  <c r="K8" i="4"/>
  <c r="K9" i="4"/>
  <c r="K4" i="4"/>
  <c r="C9" i="4"/>
  <c r="I5" i="4" l="1"/>
  <c r="I6" i="4"/>
  <c r="I7" i="4"/>
  <c r="I8" i="4"/>
  <c r="I9" i="4"/>
  <c r="I4" i="4"/>
  <c r="G5" i="4"/>
  <c r="G6" i="4"/>
  <c r="G7" i="4"/>
  <c r="G8" i="4"/>
  <c r="G9" i="4"/>
  <c r="G4" i="4"/>
  <c r="E5" i="4"/>
  <c r="E6" i="4"/>
  <c r="E7" i="4"/>
  <c r="E8" i="4"/>
  <c r="E9" i="4"/>
  <c r="E4" i="4"/>
  <c r="A22" i="3" l="1"/>
  <c r="A21" i="3"/>
  <c r="B16" i="3"/>
  <c r="B11" i="3"/>
  <c r="E17" i="3" l="1"/>
  <c r="E24" i="3" s="1"/>
  <c r="E40" i="3" s="1"/>
  <c r="D17" i="3"/>
  <c r="D24" i="3" s="1"/>
  <c r="D40" i="3" s="1"/>
  <c r="B17" i="3"/>
  <c r="B24" i="3" s="1"/>
  <c r="B40" i="3" s="1"/>
  <c r="L11" i="2"/>
  <c r="L2" i="2" s="1"/>
  <c r="K6" i="2"/>
  <c r="L3" i="2"/>
  <c r="L4" i="2"/>
  <c r="L5" i="2"/>
  <c r="L6" i="2"/>
  <c r="L7" i="2"/>
  <c r="L8" i="2"/>
  <c r="L9" i="2"/>
  <c r="L10" i="2"/>
  <c r="L13" i="2"/>
  <c r="L14" i="2"/>
  <c r="L15" i="2"/>
  <c r="L16" i="2"/>
  <c r="L17" i="2"/>
  <c r="J3" i="2"/>
  <c r="J4" i="2"/>
  <c r="J5" i="2"/>
  <c r="J6" i="2"/>
  <c r="J7" i="2"/>
  <c r="K7" i="2" s="1"/>
  <c r="J8" i="2"/>
  <c r="J9" i="2"/>
  <c r="K9" i="2" s="1"/>
  <c r="J10" i="2"/>
  <c r="J11" i="2"/>
  <c r="K11" i="2" s="1"/>
  <c r="J12" i="2"/>
  <c r="J13" i="2"/>
  <c r="K13" i="2" s="1"/>
  <c r="J14" i="2"/>
  <c r="J15" i="2"/>
  <c r="J16" i="2"/>
  <c r="J17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2" i="2"/>
  <c r="P16" i="2"/>
  <c r="O16" i="2"/>
  <c r="P14" i="2"/>
  <c r="O14" i="2"/>
  <c r="P11" i="2"/>
  <c r="O11" i="2"/>
  <c r="P9" i="2"/>
  <c r="O9" i="2"/>
  <c r="P3" i="2"/>
  <c r="O3" i="2"/>
  <c r="P2" i="2"/>
  <c r="O2" i="2"/>
  <c r="K17" i="2"/>
  <c r="K16" i="2"/>
  <c r="K15" i="2"/>
  <c r="K14" i="2" s="1"/>
  <c r="K12" i="2"/>
  <c r="K10" i="2"/>
  <c r="K8" i="2"/>
  <c r="K5" i="2"/>
  <c r="K4" i="2"/>
  <c r="K3" i="2"/>
  <c r="K2" i="2" l="1"/>
  <c r="D5" i="2"/>
  <c r="D2" i="2"/>
  <c r="D11" i="2"/>
  <c r="D16" i="2"/>
  <c r="D14" i="2"/>
  <c r="D15" i="2"/>
  <c r="D12" i="2"/>
  <c r="D4" i="2"/>
  <c r="D6" i="2"/>
  <c r="D7" i="2"/>
  <c r="D8" i="2"/>
  <c r="D9" i="2"/>
  <c r="D3" i="2"/>
  <c r="C11" i="2"/>
  <c r="E11" i="2"/>
  <c r="B11" i="2"/>
  <c r="C2" i="2"/>
  <c r="C16" i="2" s="1"/>
  <c r="E2" i="2"/>
  <c r="B2" i="2"/>
  <c r="B16" i="2" s="1"/>
  <c r="E16" i="2" l="1"/>
</calcChain>
</file>

<file path=xl/sharedStrings.xml><?xml version="1.0" encoding="utf-8"?>
<sst xmlns="http://schemas.openxmlformats.org/spreadsheetml/2006/main" count="139" uniqueCount="83">
  <si>
    <t>Акцизы по подакцизным товарам</t>
  </si>
  <si>
    <t>Налог на доходы физических лиц</t>
  </si>
  <si>
    <t>Единый сельскохозяйственный налог</t>
  </si>
  <si>
    <t>Земельный налог</t>
  </si>
  <si>
    <t>Безвозмездные поступления</t>
  </si>
  <si>
    <t>Общегосударственные вопросы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</si>
  <si>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</si>
  <si>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</si>
  <si>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</si>
  <si>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</si>
  <si>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</si>
  <si>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</si>
  <si>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ВСЕГО РАСХОДОВ</t>
  </si>
  <si>
    <t>Наименование дохода</t>
  </si>
  <si>
    <t>Утверждено на 2022 год(тыс.руб)</t>
  </si>
  <si>
    <t>Исполнено за 9 мес.2022 года (тыс.руб)</t>
  </si>
  <si>
    <t> Ожидаемое исполнение за 2022 год</t>
  </si>
  <si>
    <t>Налоговые и неналоговые доходы</t>
  </si>
  <si>
    <t>Налог на имущество</t>
  </si>
  <si>
    <t>Госпошлина</t>
  </si>
  <si>
    <t>Доходы от реализации иного имущества</t>
  </si>
  <si>
    <t>Инициативные платежи</t>
  </si>
  <si>
    <t>Дотации из бюджетов муниципальных районов</t>
  </si>
  <si>
    <t>Прочие субсидии бюджетам сельских поселений</t>
  </si>
  <si>
    <t>Субвенции бюджетам поселений на осуществление первичного воинского учета на территориях ,где отсутствуют военные комиссариаты</t>
  </si>
  <si>
    <t>Иные межбюджетные трансферты</t>
  </si>
  <si>
    <t>Итого доходов</t>
  </si>
  <si>
    <t>% исполнения к году</t>
  </si>
  <si>
    <t>Показатель</t>
  </si>
  <si>
    <t>Ожидаемое исполнение 2022 год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</si>
  <si>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</si>
  <si>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</si>
  <si>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</si>
  <si>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</si>
  <si>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Дорожное хозяйство (дорожные фонды)</t>
  </si>
  <si>
    <t>Благоустройство</t>
  </si>
  <si>
    <t>Социальная политика</t>
  </si>
  <si>
    <t>Пенсионное обеспечение</t>
  </si>
  <si>
    <t>АДМИНИСТРАЦИЯ   МАЛОКИЛЬМЕЗСКОГО СЕЛЬСКОГО ПОСЕЛЕНИЯ</t>
  </si>
  <si>
    <t>Наименование доходного источника</t>
  </si>
  <si>
    <t>Ожидаемое исполнение за год</t>
  </si>
  <si>
    <t>Налог на имущество физических лиц</t>
  </si>
  <si>
    <t>с организаций</t>
  </si>
  <si>
    <t>с физ.лиц</t>
  </si>
  <si>
    <t>Итого налоговых доходов</t>
  </si>
  <si>
    <t>Государственная пошлина</t>
  </si>
  <si>
    <t xml:space="preserve">Прочие доходы от использования имущества </t>
  </si>
  <si>
    <t>Доходы от реализации имущества</t>
  </si>
  <si>
    <t>Средства самообложения граждан</t>
  </si>
  <si>
    <t>Итого неналоговых доходов</t>
  </si>
  <si>
    <t>ИТОГО собственных доходов</t>
  </si>
  <si>
    <t>ВСЕГО ДОХОДОВ</t>
  </si>
  <si>
    <t>Услуги связи</t>
  </si>
  <si>
    <t>Увеличение стоимости горюче-смазочных материалов (ГСМ)</t>
  </si>
  <si>
    <t>Увеличение стоимости горюче-смазочных материалов (дрова)</t>
  </si>
  <si>
    <t>Наименование</t>
  </si>
  <si>
    <t>Раздел</t>
  </si>
  <si>
    <t>2024 год</t>
  </si>
  <si>
    <t>2025 год</t>
  </si>
  <si>
    <t>2026 год</t>
  </si>
  <si>
    <t>сумма</t>
  </si>
  <si>
    <t xml:space="preserve">% </t>
  </si>
  <si>
    <t>%</t>
  </si>
  <si>
    <t xml:space="preserve">Общегосударственные вопросы </t>
  </si>
  <si>
    <t>2023год</t>
  </si>
  <si>
    <t>2024 г</t>
  </si>
  <si>
    <t>2025 г</t>
  </si>
  <si>
    <t>Расходы всего:</t>
  </si>
  <si>
    <t>Заработная плата с отчислениями</t>
  </si>
  <si>
    <t>Коммунальные услуги (электроэнергия, вывоз мусора)</t>
  </si>
  <si>
    <t>Услуги по содержанию имущества (заправка и ремонт картриджа, обслуживание системы автоматической пожарной сигнализации)</t>
  </si>
  <si>
    <t>Прочие услуги (распиловка, расколка и укладка дров, изготовление ЭЦП, диспансеризация муниципальных служащих)</t>
  </si>
  <si>
    <t>Увеличение стоимости прочих оборотных запасов (материалов)</t>
  </si>
  <si>
    <t>Прочие расходы (налоги, пошлины, сборы, штрафы, пени)</t>
  </si>
  <si>
    <t>2026 г.</t>
  </si>
  <si>
    <t>тыс.руб</t>
  </si>
  <si>
    <t>-</t>
  </si>
  <si>
    <t>Оценка ожидаемого исполнения бюджета за 2024 год</t>
  </si>
  <si>
    <t>Утверждено в бюджете на 2024 год (первоначаль-ный план)</t>
  </si>
  <si>
    <t>Уточненный бюджет (Решением Думы 4/1 от 28.10.2024)</t>
  </si>
  <si>
    <t>Исполнение на 01.11.2024г</t>
  </si>
  <si>
    <t xml:space="preserve"> Дотации (гранты) бюджетам  сельских поселений за достижение показателей деятельности органов местного самоуправления</t>
  </si>
  <si>
    <t>Дефицит/профицит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</si>
</sst>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164" fontId="0" fillId="0" borderId="0" xfId="0" applyNumberFormat="1"/>
    <xf numFmtId="11" fontId="6" fillId="0" borderId="1" xfId="0" applyNumberFormat="1" applyFont="1" applyBorder="1" applyAlignment="1">
      <alignment wrapText="1"/>
    </xf>
    <xf numFmtId="11" fontId="7" fillId="0" borderId="1" xfId="0" applyNumberFormat="1" applyFont="1" applyBorder="1" applyAlignment="1">
      <alignment wrapText="1"/>
    </xf>
    <xf numFmtId="3" fontId="8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Border="1"/>
    <xf numFmtId="165" fontId="5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1" fontId="10" fillId="0" borderId="0" xfId="0" applyNumberFormat="1" applyFont="1"/>
    <xf numFmtId="0" fontId="0" fillId="0" borderId="0" xfId="0" applyFont="1"/>
    <xf numFmtId="1" fontId="0" fillId="0" borderId="0" xfId="0" applyNumberFormat="1"/>
    <xf numFmtId="0" fontId="11" fillId="0" borderId="15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4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2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justify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1" fillId="0" borderId="0" xfId="0" applyFont="1"/>
    <xf numFmtId="0" fontId="1" fillId="0" borderId="10" xfId="0" applyFont="1" applyBorder="1"/>
    <xf numFmtId="0" fontId="1" fillId="4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0" fontId="16" fillId="0" borderId="1" xfId="0" applyFont="1" applyBorder="1" applyAlignment="1">
      <alignment horizontal="left" indent="1"/>
    </xf>
    <xf numFmtId="164" fontId="17" fillId="0" borderId="1" xfId="0" applyNumberFormat="1" applyFont="1" applyBorder="1" applyAlignment="1">
      <alignment horizontal="right"/>
    </xf>
    <xf numFmtId="0" fontId="8" fillId="0" borderId="1" xfId="0" applyFont="1" applyBorder="1"/>
    <xf numFmtId="164" fontId="8" fillId="0" borderId="1" xfId="0" applyNumberFormat="1" applyFont="1" applyBorder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0" fontId="18" fillId="0" borderId="10" xfId="0" applyFont="1" applyBorder="1" applyAlignment="1">
      <alignment vertical="top"/>
    </xf>
    <xf numFmtId="0" fontId="3" fillId="0" borderId="0" xfId="0" applyFont="1"/>
    <xf numFmtId="11" fontId="19" fillId="0" borderId="1" xfId="0" applyNumberFormat="1" applyFont="1" applyBorder="1" applyAlignment="1">
      <alignment wrapText="1"/>
    </xf>
    <xf numFmtId="11" fontId="20" fillId="0" borderId="1" xfId="0" applyNumberFormat="1" applyFont="1" applyBorder="1" applyAlignment="1">
      <alignment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0" fillId="5" borderId="0" xfId="0" applyFill="1"/>
    <xf numFmtId="0" fontId="0" fillId="0" borderId="1" xfId="0" applyBorder="1"/>
    <xf numFmtId="0" fontId="0" fillId="5" borderId="1" xfId="0" applyFill="1" applyBorder="1"/>
    <xf numFmtId="164" fontId="0" fillId="5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8;&#1086;&#1077;&#1082;&#1090;%20&#1073;&#1102;&#1076;&#1078;&#1077;&#1090;&#1072;%20&#1085;&#1072;%202024&#1075;/&#1054;&#1094;&#1077;&#1085;&#1082;&#1072;%20&#1080;&#1089;&#1087;&#1086;&#1083;&#1085;&#1077;&#1085;&#1077;&#1085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"/>
      <sheetName val="Аналитич.таб."/>
      <sheetName val="Лист1"/>
      <sheetName val="Оценка (2)"/>
      <sheetName val="к поясн.записке"/>
    </sheetNames>
    <sheetDataSet>
      <sheetData sheetId="0" refreshError="1"/>
      <sheetData sheetId="1" refreshError="1">
        <row r="20">
          <cell r="B20" t="str">
            <v>Дотации бюджетам сельских поселений на выравнивание бюджетной обеспеченности из бюджетов муниципальных районов</v>
          </cell>
        </row>
        <row r="23">
          <cell r="B23" t="str">
            <v>Субвенции бюджетам поселений на осуществление полномочий по первичному воинскому учету на территориях, где отсутствуют военные комиссариаты</v>
          </cell>
        </row>
        <row r="25">
          <cell r="B25" t="str">
            <v>Прочие межбюджетные трансферты передаваемые бюджетам сельских поселений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G1" workbookViewId="0">
      <selection activeCell="O17" sqref="O17"/>
    </sheetView>
  </sheetViews>
  <sheetFormatPr defaultRowHeight="12.75" x14ac:dyDescent="0.2"/>
  <cols>
    <col min="1" max="1" width="43" customWidth="1"/>
    <col min="4" max="4" width="13.140625" bestFit="1" customWidth="1"/>
    <col min="8" max="8" width="28.85546875" customWidth="1"/>
    <col min="9" max="10" width="10.28515625" bestFit="1" customWidth="1"/>
    <col min="11" max="11" width="9.28515625" bestFit="1" customWidth="1"/>
    <col min="12" max="12" width="11.85546875" bestFit="1" customWidth="1"/>
  </cols>
  <sheetData>
    <row r="1" spans="1:16" ht="94.5" x14ac:dyDescent="0.2">
      <c r="A1" s="5" t="s">
        <v>13</v>
      </c>
      <c r="B1" s="6" t="s">
        <v>14</v>
      </c>
      <c r="C1" s="6" t="s">
        <v>15</v>
      </c>
      <c r="D1" s="6" t="s">
        <v>27</v>
      </c>
      <c r="E1" s="7" t="s">
        <v>16</v>
      </c>
      <c r="H1" s="21" t="s">
        <v>28</v>
      </c>
      <c r="I1" s="22" t="s">
        <v>14</v>
      </c>
      <c r="J1" s="23" t="s">
        <v>15</v>
      </c>
      <c r="K1" s="24" t="s">
        <v>27</v>
      </c>
      <c r="L1" s="24" t="s">
        <v>29</v>
      </c>
      <c r="O1" s="22" t="s">
        <v>14</v>
      </c>
      <c r="P1" s="23" t="s">
        <v>15</v>
      </c>
    </row>
    <row r="2" spans="1:16" ht="15.75" x14ac:dyDescent="0.2">
      <c r="A2" s="8" t="s">
        <v>17</v>
      </c>
      <c r="B2" s="2">
        <f>SUM(B3:B10)</f>
        <v>1027.6000000000001</v>
      </c>
      <c r="C2" s="2">
        <f t="shared" ref="C2:E2" si="0">SUM(C3:C10)</f>
        <v>500.56699999999995</v>
      </c>
      <c r="D2" s="3">
        <f>C2/B2*100</f>
        <v>48.712242117555462</v>
      </c>
      <c r="E2" s="9">
        <f t="shared" si="0"/>
        <v>823.3</v>
      </c>
      <c r="H2" s="17" t="s">
        <v>12</v>
      </c>
      <c r="I2" s="25">
        <f>O2/1000</f>
        <v>2790.3</v>
      </c>
      <c r="J2" s="25">
        <f>P2/1000</f>
        <v>1879.2330599999998</v>
      </c>
      <c r="K2" s="26">
        <f t="shared" ref="K2:K15" si="1">J2/I2*100</f>
        <v>67.348781851413818</v>
      </c>
      <c r="L2" s="27">
        <f>L3+L9+L11+L14+L16</f>
        <v>2630.1999999999994</v>
      </c>
      <c r="O2" s="19">
        <f>O3+O9+O11+O14+O16</f>
        <v>2790300</v>
      </c>
      <c r="P2" s="19">
        <f>P3+P9+P11+P14+P16</f>
        <v>1879233.0599999998</v>
      </c>
    </row>
    <row r="3" spans="1:16" ht="15.75" x14ac:dyDescent="0.2">
      <c r="A3" s="10" t="s">
        <v>1</v>
      </c>
      <c r="B3" s="3">
        <v>303.7</v>
      </c>
      <c r="C3" s="3">
        <v>127.001</v>
      </c>
      <c r="D3" s="3">
        <f>C3/B3*100</f>
        <v>41.81791241356602</v>
      </c>
      <c r="E3" s="11">
        <v>180</v>
      </c>
      <c r="F3" s="16"/>
      <c r="H3" s="17" t="s">
        <v>5</v>
      </c>
      <c r="I3" s="25">
        <f t="shared" ref="I3:I17" si="2">O3/1000</f>
        <v>1717.61</v>
      </c>
      <c r="J3" s="25">
        <f t="shared" ref="J3:J17" si="3">P3/1000</f>
        <v>1200.0682899999999</v>
      </c>
      <c r="K3" s="26">
        <f t="shared" si="1"/>
        <v>69.868496923050046</v>
      </c>
      <c r="L3" s="27">
        <f t="shared" ref="L3:L17" si="4">I3</f>
        <v>1717.61</v>
      </c>
      <c r="O3" s="19">
        <f>SUM(O4:O8)</f>
        <v>1717610</v>
      </c>
      <c r="P3" s="19">
        <f>SUM(P4:P8)</f>
        <v>1200068.29</v>
      </c>
    </row>
    <row r="4" spans="1:16" ht="51" x14ac:dyDescent="0.2">
      <c r="A4" s="10" t="s">
        <v>0</v>
      </c>
      <c r="B4" s="4">
        <v>355.3</v>
      </c>
      <c r="C4" s="3">
        <v>306.72500000000002</v>
      </c>
      <c r="D4" s="3">
        <f t="shared" ref="D4:D11" si="5">C4/B4*100</f>
        <v>86.328454826906835</v>
      </c>
      <c r="E4" s="11">
        <v>355.3</v>
      </c>
      <c r="F4" s="16"/>
      <c r="H4" s="18" t="s">
        <v>30</v>
      </c>
      <c r="I4" s="25">
        <f t="shared" si="2"/>
        <v>522.9</v>
      </c>
      <c r="J4" s="25">
        <f t="shared" si="3"/>
        <v>393.03503000000001</v>
      </c>
      <c r="K4" s="26">
        <f t="shared" si="1"/>
        <v>75.164473130617722</v>
      </c>
      <c r="L4" s="27">
        <f t="shared" si="4"/>
        <v>522.9</v>
      </c>
      <c r="O4" s="20">
        <v>522900</v>
      </c>
      <c r="P4" s="20">
        <v>393035.03</v>
      </c>
    </row>
    <row r="5" spans="1:16" ht="102" x14ac:dyDescent="0.2">
      <c r="A5" s="10" t="s">
        <v>2</v>
      </c>
      <c r="B5" s="4">
        <v>1.5</v>
      </c>
      <c r="C5" s="3">
        <v>6.2220000000000004</v>
      </c>
      <c r="D5" s="3">
        <f t="shared" si="5"/>
        <v>414.80000000000007</v>
      </c>
      <c r="E5" s="11">
        <v>6.2</v>
      </c>
      <c r="F5" s="16"/>
      <c r="H5" s="18" t="s">
        <v>31</v>
      </c>
      <c r="I5" s="25">
        <f t="shared" si="2"/>
        <v>1156.96</v>
      </c>
      <c r="J5" s="25">
        <f t="shared" si="3"/>
        <v>770.31525999999997</v>
      </c>
      <c r="K5" s="26">
        <f t="shared" si="1"/>
        <v>66.580976006084896</v>
      </c>
      <c r="L5" s="27">
        <f t="shared" si="4"/>
        <v>1156.96</v>
      </c>
      <c r="O5" s="20">
        <v>1156960</v>
      </c>
      <c r="P5" s="20">
        <v>770315.26</v>
      </c>
    </row>
    <row r="6" spans="1:16" ht="25.5" x14ac:dyDescent="0.2">
      <c r="A6" s="10" t="s">
        <v>18</v>
      </c>
      <c r="B6" s="4">
        <v>65</v>
      </c>
      <c r="C6" s="3">
        <v>12.96</v>
      </c>
      <c r="D6" s="3">
        <f t="shared" si="5"/>
        <v>19.938461538461542</v>
      </c>
      <c r="E6" s="11">
        <v>65</v>
      </c>
      <c r="F6" s="16"/>
      <c r="H6" s="18" t="s">
        <v>32</v>
      </c>
      <c r="I6" s="25">
        <f t="shared" si="2"/>
        <v>29.75</v>
      </c>
      <c r="J6" s="25">
        <f t="shared" si="3"/>
        <v>29.75</v>
      </c>
      <c r="K6" s="26">
        <f t="shared" si="1"/>
        <v>100</v>
      </c>
      <c r="L6" s="27">
        <f t="shared" si="4"/>
        <v>29.75</v>
      </c>
      <c r="O6" s="20">
        <v>29750</v>
      </c>
      <c r="P6" s="20">
        <v>29750</v>
      </c>
    </row>
    <row r="7" spans="1:16" ht="15.75" x14ac:dyDescent="0.2">
      <c r="A7" s="10" t="s">
        <v>3</v>
      </c>
      <c r="B7" s="4">
        <v>299.2</v>
      </c>
      <c r="C7" s="3">
        <v>47.658999999999999</v>
      </c>
      <c r="D7" s="3">
        <f t="shared" si="5"/>
        <v>15.928810160427808</v>
      </c>
      <c r="E7" s="11">
        <v>215.8</v>
      </c>
      <c r="F7" s="16"/>
      <c r="H7" s="18" t="s">
        <v>33</v>
      </c>
      <c r="I7" s="25">
        <f t="shared" si="2"/>
        <v>0.5</v>
      </c>
      <c r="J7" s="25">
        <f t="shared" si="3"/>
        <v>0</v>
      </c>
      <c r="K7" s="26">
        <f t="shared" si="1"/>
        <v>0</v>
      </c>
      <c r="L7" s="27">
        <f t="shared" si="4"/>
        <v>0.5</v>
      </c>
      <c r="O7" s="20">
        <v>500</v>
      </c>
      <c r="P7" s="20"/>
    </row>
    <row r="8" spans="1:16" ht="25.5" x14ac:dyDescent="0.2">
      <c r="A8" s="10" t="s">
        <v>19</v>
      </c>
      <c r="B8" s="4">
        <v>1</v>
      </c>
      <c r="C8" s="3"/>
      <c r="D8" s="3">
        <f t="shared" si="5"/>
        <v>0</v>
      </c>
      <c r="E8" s="11">
        <v>1</v>
      </c>
      <c r="F8" s="16"/>
      <c r="H8" s="18" t="s">
        <v>6</v>
      </c>
      <c r="I8" s="25">
        <f t="shared" si="2"/>
        <v>7.5</v>
      </c>
      <c r="J8" s="25">
        <f t="shared" si="3"/>
        <v>6.968</v>
      </c>
      <c r="K8" s="26">
        <f t="shared" si="1"/>
        <v>92.906666666666666</v>
      </c>
      <c r="L8" s="27">
        <f t="shared" si="4"/>
        <v>7.5</v>
      </c>
      <c r="O8" s="20">
        <v>7500</v>
      </c>
      <c r="P8" s="20">
        <v>6968</v>
      </c>
    </row>
    <row r="9" spans="1:16" ht="15.75" x14ac:dyDescent="0.2">
      <c r="A9" s="10" t="s">
        <v>20</v>
      </c>
      <c r="B9" s="4">
        <v>1.9</v>
      </c>
      <c r="C9" s="3"/>
      <c r="D9" s="3">
        <f t="shared" si="5"/>
        <v>0</v>
      </c>
      <c r="E9" s="11">
        <v>0</v>
      </c>
      <c r="F9" s="16"/>
      <c r="H9" s="17" t="s">
        <v>7</v>
      </c>
      <c r="I9" s="25">
        <f t="shared" si="2"/>
        <v>98.3</v>
      </c>
      <c r="J9" s="25">
        <f t="shared" si="3"/>
        <v>58.417660000000005</v>
      </c>
      <c r="K9" s="26">
        <f t="shared" si="1"/>
        <v>59.427934893184144</v>
      </c>
      <c r="L9" s="27">
        <f t="shared" si="4"/>
        <v>98.3</v>
      </c>
      <c r="O9" s="19">
        <f>O10</f>
        <v>98300</v>
      </c>
      <c r="P9" s="19">
        <f>P10</f>
        <v>58417.66</v>
      </c>
    </row>
    <row r="10" spans="1:16" ht="25.5" x14ac:dyDescent="0.2">
      <c r="A10" s="10" t="s">
        <v>21</v>
      </c>
      <c r="B10" s="4"/>
      <c r="C10" s="3"/>
      <c r="D10" s="3"/>
      <c r="E10" s="11"/>
      <c r="F10" s="16"/>
      <c r="H10" s="18" t="s">
        <v>8</v>
      </c>
      <c r="I10" s="25">
        <f t="shared" si="2"/>
        <v>98.3</v>
      </c>
      <c r="J10" s="25">
        <f t="shared" si="3"/>
        <v>58.417660000000005</v>
      </c>
      <c r="K10" s="26">
        <f t="shared" si="1"/>
        <v>59.427934893184144</v>
      </c>
      <c r="L10" s="27">
        <f t="shared" si="4"/>
        <v>98.3</v>
      </c>
      <c r="O10" s="20">
        <v>98300</v>
      </c>
      <c r="P10" s="20">
        <v>58417.66</v>
      </c>
    </row>
    <row r="11" spans="1:16" ht="15.75" x14ac:dyDescent="0.2">
      <c r="A11" s="8" t="s">
        <v>4</v>
      </c>
      <c r="B11" s="1">
        <f>SUM(B12:B15)</f>
        <v>1586.6</v>
      </c>
      <c r="C11" s="2">
        <f t="shared" ref="C11:E11" si="6">SUM(C12:C15)</f>
        <v>1327.537</v>
      </c>
      <c r="D11" s="3">
        <f t="shared" si="5"/>
        <v>83.671813941762267</v>
      </c>
      <c r="E11" s="9">
        <f t="shared" si="6"/>
        <v>1586.6</v>
      </c>
      <c r="F11" s="16"/>
      <c r="H11" s="17" t="s">
        <v>9</v>
      </c>
      <c r="I11" s="25">
        <f t="shared" si="2"/>
        <v>536.29999999999995</v>
      </c>
      <c r="J11" s="25">
        <f t="shared" si="3"/>
        <v>355.58870000000002</v>
      </c>
      <c r="K11" s="26">
        <f t="shared" si="1"/>
        <v>66.304064889054644</v>
      </c>
      <c r="L11" s="27">
        <f>L12+L13</f>
        <v>376.2</v>
      </c>
      <c r="O11" s="19">
        <f>O12+O13</f>
        <v>536300</v>
      </c>
      <c r="P11" s="19">
        <f>P12+P13</f>
        <v>355588.7</v>
      </c>
    </row>
    <row r="12" spans="1:16" ht="25.5" x14ac:dyDescent="0.2">
      <c r="A12" s="10" t="s">
        <v>22</v>
      </c>
      <c r="B12" s="4">
        <v>1104</v>
      </c>
      <c r="C12" s="3">
        <v>972.11900000000003</v>
      </c>
      <c r="D12" s="3">
        <f>C12/B12*100</f>
        <v>88.054257246376807</v>
      </c>
      <c r="E12" s="11">
        <v>1104</v>
      </c>
      <c r="F12" s="16"/>
      <c r="H12" s="18" t="s">
        <v>34</v>
      </c>
      <c r="I12" s="25">
        <f t="shared" si="2"/>
        <v>510.1</v>
      </c>
      <c r="J12" s="25">
        <f t="shared" si="3"/>
        <v>329.38870000000003</v>
      </c>
      <c r="K12" s="26">
        <f t="shared" si="1"/>
        <v>64.57335816506567</v>
      </c>
      <c r="L12" s="27">
        <v>350</v>
      </c>
      <c r="O12" s="20">
        <v>510100</v>
      </c>
      <c r="P12" s="20">
        <v>329388.7</v>
      </c>
    </row>
    <row r="13" spans="1:16" ht="31.5" customHeight="1" x14ac:dyDescent="0.2">
      <c r="A13" s="10" t="s">
        <v>23</v>
      </c>
      <c r="B13" s="4"/>
      <c r="C13" s="3"/>
      <c r="D13" s="3"/>
      <c r="E13" s="11"/>
      <c r="F13" s="16"/>
      <c r="H13" s="18" t="s">
        <v>10</v>
      </c>
      <c r="I13" s="25">
        <f t="shared" si="2"/>
        <v>26.2</v>
      </c>
      <c r="J13" s="25">
        <f t="shared" si="3"/>
        <v>26.2</v>
      </c>
      <c r="K13" s="26">
        <f t="shared" si="1"/>
        <v>100</v>
      </c>
      <c r="L13" s="27">
        <f t="shared" si="4"/>
        <v>26.2</v>
      </c>
      <c r="O13" s="20">
        <v>26200</v>
      </c>
      <c r="P13" s="20">
        <v>26200</v>
      </c>
    </row>
    <row r="14" spans="1:16" ht="40.5" customHeight="1" x14ac:dyDescent="0.2">
      <c r="A14" s="10" t="s">
        <v>24</v>
      </c>
      <c r="B14" s="4">
        <v>98.3</v>
      </c>
      <c r="C14" s="3">
        <v>58.417999999999999</v>
      </c>
      <c r="D14" s="3">
        <f t="shared" ref="D14:D16" si="7">C14/B14*100</f>
        <v>59.428280773143442</v>
      </c>
      <c r="E14" s="11">
        <v>98.3</v>
      </c>
      <c r="H14" s="17" t="s">
        <v>11</v>
      </c>
      <c r="I14" s="25">
        <f t="shared" si="2"/>
        <v>193.49</v>
      </c>
      <c r="J14" s="25">
        <f t="shared" si="3"/>
        <v>80.94241000000001</v>
      </c>
      <c r="K14" s="25">
        <f>K15</f>
        <v>41.83286474753217</v>
      </c>
      <c r="L14" s="27">
        <f t="shared" si="4"/>
        <v>193.49</v>
      </c>
      <c r="O14" s="19">
        <f>O15</f>
        <v>193490</v>
      </c>
      <c r="P14" s="19">
        <f>P15</f>
        <v>80942.41</v>
      </c>
    </row>
    <row r="15" spans="1:16" ht="15.75" x14ac:dyDescent="0.2">
      <c r="A15" s="10" t="s">
        <v>25</v>
      </c>
      <c r="B15" s="4">
        <v>384.3</v>
      </c>
      <c r="C15" s="3">
        <v>297</v>
      </c>
      <c r="D15" s="3">
        <f t="shared" si="7"/>
        <v>77.283372365339574</v>
      </c>
      <c r="E15" s="11">
        <v>384.3</v>
      </c>
      <c r="H15" s="18" t="s">
        <v>35</v>
      </c>
      <c r="I15" s="25">
        <f t="shared" si="2"/>
        <v>193.49</v>
      </c>
      <c r="J15" s="25">
        <f t="shared" si="3"/>
        <v>80.94241000000001</v>
      </c>
      <c r="K15" s="26">
        <f t="shared" si="1"/>
        <v>41.83286474753217</v>
      </c>
      <c r="L15" s="27">
        <f t="shared" si="4"/>
        <v>193.49</v>
      </c>
      <c r="O15" s="20">
        <v>193490</v>
      </c>
      <c r="P15" s="20">
        <v>80942.41</v>
      </c>
    </row>
    <row r="16" spans="1:16" ht="16.5" thickBot="1" x14ac:dyDescent="0.25">
      <c r="A16" s="12" t="s">
        <v>26</v>
      </c>
      <c r="B16" s="13">
        <f>B11+B2</f>
        <v>2614.1999999999998</v>
      </c>
      <c r="C16" s="13">
        <f t="shared" ref="C16:E16" si="8">C11+C2</f>
        <v>1828.104</v>
      </c>
      <c r="D16" s="14">
        <f t="shared" si="7"/>
        <v>69.929768189120963</v>
      </c>
      <c r="E16" s="15">
        <f t="shared" si="8"/>
        <v>2409.8999999999996</v>
      </c>
      <c r="H16" s="17" t="s">
        <v>36</v>
      </c>
      <c r="I16" s="25">
        <f t="shared" si="2"/>
        <v>244.6</v>
      </c>
      <c r="J16" s="25">
        <f t="shared" si="3"/>
        <v>184.21600000000001</v>
      </c>
      <c r="K16" s="26">
        <f>J16/I16*100</f>
        <v>75.313164349959123</v>
      </c>
      <c r="L16" s="27">
        <f t="shared" si="4"/>
        <v>244.6</v>
      </c>
      <c r="O16" s="19">
        <f>O17</f>
        <v>244600</v>
      </c>
      <c r="P16" s="19">
        <f>P17</f>
        <v>184216</v>
      </c>
    </row>
    <row r="17" spans="8:16" ht="15.75" x14ac:dyDescent="0.2">
      <c r="H17" s="18" t="s">
        <v>37</v>
      </c>
      <c r="I17" s="25">
        <f t="shared" si="2"/>
        <v>244.6</v>
      </c>
      <c r="J17" s="25">
        <f t="shared" si="3"/>
        <v>184.21600000000001</v>
      </c>
      <c r="K17" s="26">
        <f>J17/I17*100</f>
        <v>75.313164349959123</v>
      </c>
      <c r="L17" s="27">
        <f t="shared" si="4"/>
        <v>244.6</v>
      </c>
      <c r="O17" s="20">
        <v>244600</v>
      </c>
      <c r="P17" s="20">
        <v>184216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D4" sqref="D4:I9"/>
    </sheetView>
  </sheetViews>
  <sheetFormatPr defaultRowHeight="12.75" x14ac:dyDescent="0.2"/>
  <cols>
    <col min="1" max="1" width="34.42578125" customWidth="1"/>
    <col min="5" max="5" width="14.28515625" bestFit="1" customWidth="1"/>
    <col min="7" max="7" width="13.140625" bestFit="1" customWidth="1"/>
    <col min="9" max="9" width="13.7109375" bestFit="1" customWidth="1"/>
  </cols>
  <sheetData>
    <row r="1" spans="1:12" ht="15.75" thickBot="1" x14ac:dyDescent="0.25">
      <c r="A1" s="77" t="s">
        <v>55</v>
      </c>
      <c r="B1" s="77" t="s">
        <v>56</v>
      </c>
      <c r="C1" s="48" t="s">
        <v>64</v>
      </c>
      <c r="D1" s="80" t="s">
        <v>57</v>
      </c>
      <c r="E1" s="81"/>
      <c r="F1" s="80" t="s">
        <v>58</v>
      </c>
      <c r="G1" s="81"/>
      <c r="H1" s="80" t="s">
        <v>59</v>
      </c>
      <c r="I1" s="81"/>
    </row>
    <row r="2" spans="1:12" ht="15" x14ac:dyDescent="0.2">
      <c r="A2" s="78"/>
      <c r="B2" s="78"/>
      <c r="C2" s="40"/>
      <c r="D2" s="77" t="s">
        <v>60</v>
      </c>
      <c r="E2" s="77" t="s">
        <v>61</v>
      </c>
      <c r="F2" s="33" t="s">
        <v>60</v>
      </c>
      <c r="G2" s="82" t="s">
        <v>61</v>
      </c>
      <c r="H2" s="35" t="s">
        <v>60</v>
      </c>
      <c r="I2" s="34" t="s">
        <v>62</v>
      </c>
    </row>
    <row r="3" spans="1:12" ht="15.75" thickBot="1" x14ac:dyDescent="0.25">
      <c r="A3" s="79"/>
      <c r="B3" s="78"/>
      <c r="C3" s="40"/>
      <c r="D3" s="78"/>
      <c r="E3" s="78"/>
      <c r="F3" s="33"/>
      <c r="G3" s="83"/>
      <c r="H3" s="35"/>
      <c r="I3" s="34"/>
    </row>
    <row r="4" spans="1:12" ht="27.75" customHeight="1" thickBot="1" x14ac:dyDescent="0.25">
      <c r="A4" s="41" t="s">
        <v>63</v>
      </c>
      <c r="B4" s="44">
        <v>1</v>
      </c>
      <c r="C4" s="44">
        <v>1980.56</v>
      </c>
      <c r="D4" s="45">
        <v>2114.4</v>
      </c>
      <c r="E4" s="46">
        <f>D4/3173.8*100</f>
        <v>66.6204549751087</v>
      </c>
      <c r="F4" s="45">
        <v>2031.5</v>
      </c>
      <c r="G4" s="46">
        <f>F4/3000.8*100</f>
        <v>67.698613703012526</v>
      </c>
      <c r="H4" s="45">
        <v>2103.4</v>
      </c>
      <c r="I4" s="47">
        <f>H4/3000.1*100</f>
        <v>70.110996300123333</v>
      </c>
      <c r="K4">
        <f>D4-C4</f>
        <v>133.84000000000015</v>
      </c>
      <c r="L4">
        <f>D4/C4</f>
        <v>1.0675768469523772</v>
      </c>
    </row>
    <row r="5" spans="1:12" ht="27.75" customHeight="1" thickBot="1" x14ac:dyDescent="0.25">
      <c r="A5" s="41" t="s">
        <v>7</v>
      </c>
      <c r="B5" s="44">
        <v>2</v>
      </c>
      <c r="C5" s="44">
        <v>112.9</v>
      </c>
      <c r="D5" s="45">
        <v>135.4</v>
      </c>
      <c r="E5" s="46">
        <f t="shared" ref="E5:E9" si="0">D5/3173.8*100</f>
        <v>4.2661793433738735</v>
      </c>
      <c r="F5" s="45">
        <v>149.69999999999999</v>
      </c>
      <c r="G5" s="46">
        <f t="shared" ref="G5:G9" si="1">F5/3000.8*100</f>
        <v>4.9886696880831769</v>
      </c>
      <c r="H5" s="45">
        <v>163.5</v>
      </c>
      <c r="I5" s="47">
        <f t="shared" ref="I5:I9" si="2">H5/3000.1*100</f>
        <v>5.4498183393886874</v>
      </c>
      <c r="K5">
        <f t="shared" ref="K5:K9" si="3">D5-C5</f>
        <v>22.5</v>
      </c>
    </row>
    <row r="6" spans="1:12" ht="27.75" customHeight="1" thickBot="1" x14ac:dyDescent="0.25">
      <c r="A6" s="41" t="s">
        <v>9</v>
      </c>
      <c r="B6" s="44">
        <v>4</v>
      </c>
      <c r="C6" s="44">
        <v>579.6</v>
      </c>
      <c r="D6" s="45">
        <v>567.4</v>
      </c>
      <c r="E6" s="46">
        <f t="shared" si="0"/>
        <v>17.877623038628769</v>
      </c>
      <c r="F6" s="45">
        <v>496.2</v>
      </c>
      <c r="G6" s="46">
        <f t="shared" si="1"/>
        <v>16.535590509197544</v>
      </c>
      <c r="H6" s="45">
        <v>499.9</v>
      </c>
      <c r="I6" s="47">
        <f t="shared" si="2"/>
        <v>16.662777907403086</v>
      </c>
      <c r="K6">
        <f t="shared" si="3"/>
        <v>-12.200000000000045</v>
      </c>
    </row>
    <row r="7" spans="1:12" ht="27.75" customHeight="1" x14ac:dyDescent="0.2">
      <c r="A7" s="42" t="s">
        <v>35</v>
      </c>
      <c r="B7" s="44">
        <v>5</v>
      </c>
      <c r="C7" s="44">
        <v>130.6</v>
      </c>
      <c r="D7" s="45">
        <v>119.5</v>
      </c>
      <c r="E7" s="46">
        <f t="shared" si="0"/>
        <v>3.7652025962568532</v>
      </c>
      <c r="F7" s="45">
        <v>96.4</v>
      </c>
      <c r="G7" s="46">
        <f t="shared" si="1"/>
        <v>3.21247667288723</v>
      </c>
      <c r="H7" s="45">
        <v>20.100000000000001</v>
      </c>
      <c r="I7" s="47">
        <f t="shared" si="2"/>
        <v>0.66997766741108633</v>
      </c>
      <c r="K7">
        <f t="shared" si="3"/>
        <v>-11.099999999999994</v>
      </c>
    </row>
    <row r="8" spans="1:12" ht="27.75" customHeight="1" thickBot="1" x14ac:dyDescent="0.25">
      <c r="A8" s="41" t="s">
        <v>36</v>
      </c>
      <c r="B8" s="44">
        <v>10</v>
      </c>
      <c r="C8" s="44">
        <v>254.3</v>
      </c>
      <c r="D8" s="45">
        <v>254.4</v>
      </c>
      <c r="E8" s="46">
        <f t="shared" si="0"/>
        <v>8.0156279538723307</v>
      </c>
      <c r="F8" s="45">
        <v>254.4</v>
      </c>
      <c r="G8" s="46">
        <f t="shared" si="1"/>
        <v>8.4777392695281257</v>
      </c>
      <c r="H8" s="45">
        <v>254.4</v>
      </c>
      <c r="I8" s="47">
        <f t="shared" si="2"/>
        <v>8.4797173427552419</v>
      </c>
      <c r="K8">
        <f t="shared" si="3"/>
        <v>9.9999999999994316E-2</v>
      </c>
    </row>
    <row r="9" spans="1:12" ht="27.75" customHeight="1" thickBot="1" x14ac:dyDescent="0.25">
      <c r="A9" s="43" t="s">
        <v>12</v>
      </c>
      <c r="B9" s="44"/>
      <c r="C9" s="44">
        <f>SUM(C4:C8)</f>
        <v>3057.96</v>
      </c>
      <c r="D9" s="45">
        <v>3191.1</v>
      </c>
      <c r="E9" s="46">
        <f t="shared" si="0"/>
        <v>100.54508790724053</v>
      </c>
      <c r="F9" s="45">
        <v>3028.2</v>
      </c>
      <c r="G9" s="46">
        <f t="shared" si="1"/>
        <v>100.91308984270859</v>
      </c>
      <c r="H9" s="45">
        <v>3041.3</v>
      </c>
      <c r="I9" s="47">
        <f t="shared" si="2"/>
        <v>101.37328755708144</v>
      </c>
      <c r="K9">
        <f t="shared" si="3"/>
        <v>133.13999999999987</v>
      </c>
    </row>
    <row r="10" spans="1:12" ht="27.75" customHeight="1" thickBot="1" x14ac:dyDescent="0.25">
      <c r="A10" s="37"/>
      <c r="B10" s="36"/>
      <c r="C10" s="36"/>
      <c r="D10" s="38"/>
      <c r="E10" s="39"/>
      <c r="F10" s="38"/>
      <c r="G10" s="39"/>
      <c r="H10" s="38"/>
      <c r="I10" s="39"/>
    </row>
    <row r="11" spans="1:12" ht="27.75" customHeight="1" thickBot="1" x14ac:dyDescent="0.25">
      <c r="A11" s="37"/>
      <c r="B11" s="36"/>
      <c r="C11" s="36"/>
      <c r="D11" s="38"/>
      <c r="E11" s="39"/>
      <c r="F11" s="38"/>
      <c r="G11" s="39"/>
      <c r="H11" s="38"/>
      <c r="I11" s="39"/>
    </row>
    <row r="14" spans="1:12" ht="13.5" thickBot="1" x14ac:dyDescent="0.25"/>
    <row r="15" spans="1:12" ht="16.5" thickBot="1" x14ac:dyDescent="0.25">
      <c r="A15" s="49"/>
      <c r="B15" s="50" t="s">
        <v>65</v>
      </c>
      <c r="C15" s="50" t="s">
        <v>66</v>
      </c>
      <c r="D15" s="50" t="s">
        <v>74</v>
      </c>
    </row>
    <row r="16" spans="1:12" ht="16.5" thickBot="1" x14ac:dyDescent="0.25">
      <c r="A16" s="51" t="s">
        <v>67</v>
      </c>
      <c r="B16" s="52">
        <f>SUM(B17:B25)</f>
        <v>1492.8000000000002</v>
      </c>
      <c r="C16" s="52">
        <f t="shared" ref="C16:D16" si="4">SUM(C17:C25)</f>
        <v>1317.3000000000002</v>
      </c>
      <c r="D16" s="52">
        <f t="shared" si="4"/>
        <v>1317.3</v>
      </c>
    </row>
    <row r="17" spans="1:4" ht="32.25" thickBot="1" x14ac:dyDescent="0.25">
      <c r="A17" s="53" t="s">
        <v>68</v>
      </c>
      <c r="B17" s="54">
        <f>798.5+515.7</f>
        <v>1314.2</v>
      </c>
      <c r="C17" s="54">
        <f>1011.7+305.6</f>
        <v>1317.3000000000002</v>
      </c>
      <c r="D17" s="54">
        <v>1317.3</v>
      </c>
    </row>
    <row r="18" spans="1:4" ht="16.5" thickBot="1" x14ac:dyDescent="0.25">
      <c r="A18" s="53" t="s">
        <v>52</v>
      </c>
      <c r="B18" s="54">
        <v>34</v>
      </c>
      <c r="C18" s="54"/>
      <c r="D18" s="54"/>
    </row>
    <row r="19" spans="1:4" ht="32.25" thickBot="1" x14ac:dyDescent="0.25">
      <c r="A19" s="53" t="s">
        <v>69</v>
      </c>
      <c r="B19" s="54">
        <f>0.7+3.1+17.5</f>
        <v>21.3</v>
      </c>
      <c r="C19" s="54"/>
      <c r="D19" s="54"/>
    </row>
    <row r="20" spans="1:4" ht="79.5" thickBot="1" x14ac:dyDescent="0.25">
      <c r="A20" s="55" t="s">
        <v>70</v>
      </c>
      <c r="B20" s="54">
        <v>13</v>
      </c>
      <c r="C20" s="54"/>
      <c r="D20" s="54"/>
    </row>
    <row r="21" spans="1:4" ht="79.5" thickBot="1" x14ac:dyDescent="0.25">
      <c r="A21" s="53" t="s">
        <v>71</v>
      </c>
      <c r="B21" s="54">
        <v>15</v>
      </c>
      <c r="C21" s="54"/>
      <c r="D21" s="54"/>
    </row>
    <row r="22" spans="1:4" ht="32.25" thickBot="1" x14ac:dyDescent="0.25">
      <c r="A22" s="53" t="s">
        <v>53</v>
      </c>
      <c r="B22" s="54">
        <v>48</v>
      </c>
      <c r="C22" s="54"/>
      <c r="D22" s="54"/>
    </row>
    <row r="23" spans="1:4" ht="32.25" thickBot="1" x14ac:dyDescent="0.25">
      <c r="A23" s="53" t="s">
        <v>54</v>
      </c>
      <c r="B23" s="54">
        <v>18.7</v>
      </c>
      <c r="C23" s="54"/>
      <c r="D23" s="54"/>
    </row>
    <row r="24" spans="1:4" ht="32.25" thickBot="1" x14ac:dyDescent="0.25">
      <c r="A24" s="53" t="s">
        <v>72</v>
      </c>
      <c r="B24" s="54">
        <v>26.9</v>
      </c>
      <c r="C24" s="54"/>
      <c r="D24" s="54"/>
    </row>
    <row r="25" spans="1:4" ht="32.25" thickBot="1" x14ac:dyDescent="0.25">
      <c r="A25" s="53" t="s">
        <v>73</v>
      </c>
      <c r="B25" s="54">
        <v>1.7</v>
      </c>
      <c r="C25" s="54"/>
      <c r="D25" s="54"/>
    </row>
  </sheetData>
  <mergeCells count="8">
    <mergeCell ref="A1:A3"/>
    <mergeCell ref="B1:B3"/>
    <mergeCell ref="D1:E1"/>
    <mergeCell ref="F1:G1"/>
    <mergeCell ref="H1:I1"/>
    <mergeCell ref="D2:D3"/>
    <mergeCell ref="E2:E3"/>
    <mergeCell ref="G2:G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view="pageBreakPreview" zoomScaleNormal="85" zoomScaleSheetLayoutView="100" workbookViewId="0">
      <selection activeCell="A27" sqref="A27"/>
    </sheetView>
  </sheetViews>
  <sheetFormatPr defaultRowHeight="12.75" x14ac:dyDescent="0.2"/>
  <cols>
    <col min="1" max="1" width="45.5703125" style="56" customWidth="1"/>
    <col min="2" max="2" width="11.7109375" style="56" customWidth="1"/>
    <col min="3" max="3" width="11.140625" style="56" bestFit="1" customWidth="1"/>
    <col min="4" max="4" width="11.140625" style="56" customWidth="1"/>
    <col min="5" max="5" width="11.7109375" style="56" customWidth="1"/>
    <col min="257" max="257" width="41.85546875" customWidth="1"/>
    <col min="258" max="258" width="9.140625" customWidth="1"/>
    <col min="259" max="259" width="8.85546875" customWidth="1"/>
    <col min="260" max="260" width="8.28515625" customWidth="1"/>
    <col min="261" max="261" width="8.7109375" customWidth="1"/>
    <col min="513" max="513" width="41.85546875" customWidth="1"/>
    <col min="514" max="514" width="9.140625" customWidth="1"/>
    <col min="515" max="515" width="8.85546875" customWidth="1"/>
    <col min="516" max="516" width="8.28515625" customWidth="1"/>
    <col min="517" max="517" width="8.7109375" customWidth="1"/>
    <col min="769" max="769" width="41.85546875" customWidth="1"/>
    <col min="770" max="770" width="9.140625" customWidth="1"/>
    <col min="771" max="771" width="8.85546875" customWidth="1"/>
    <col min="772" max="772" width="8.28515625" customWidth="1"/>
    <col min="773" max="773" width="8.7109375" customWidth="1"/>
    <col min="1025" max="1025" width="41.85546875" customWidth="1"/>
    <col min="1026" max="1026" width="9.140625" customWidth="1"/>
    <col min="1027" max="1027" width="8.85546875" customWidth="1"/>
    <col min="1028" max="1028" width="8.28515625" customWidth="1"/>
    <col min="1029" max="1029" width="8.7109375" customWidth="1"/>
    <col min="1281" max="1281" width="41.85546875" customWidth="1"/>
    <col min="1282" max="1282" width="9.140625" customWidth="1"/>
    <col min="1283" max="1283" width="8.85546875" customWidth="1"/>
    <col min="1284" max="1284" width="8.28515625" customWidth="1"/>
    <col min="1285" max="1285" width="8.7109375" customWidth="1"/>
    <col min="1537" max="1537" width="41.85546875" customWidth="1"/>
    <col min="1538" max="1538" width="9.140625" customWidth="1"/>
    <col min="1539" max="1539" width="8.85546875" customWidth="1"/>
    <col min="1540" max="1540" width="8.28515625" customWidth="1"/>
    <col min="1541" max="1541" width="8.7109375" customWidth="1"/>
    <col min="1793" max="1793" width="41.85546875" customWidth="1"/>
    <col min="1794" max="1794" width="9.140625" customWidth="1"/>
    <col min="1795" max="1795" width="8.85546875" customWidth="1"/>
    <col min="1796" max="1796" width="8.28515625" customWidth="1"/>
    <col min="1797" max="1797" width="8.7109375" customWidth="1"/>
    <col min="2049" max="2049" width="41.85546875" customWidth="1"/>
    <col min="2050" max="2050" width="9.140625" customWidth="1"/>
    <col min="2051" max="2051" width="8.85546875" customWidth="1"/>
    <col min="2052" max="2052" width="8.28515625" customWidth="1"/>
    <col min="2053" max="2053" width="8.7109375" customWidth="1"/>
    <col min="2305" max="2305" width="41.85546875" customWidth="1"/>
    <col min="2306" max="2306" width="9.140625" customWidth="1"/>
    <col min="2307" max="2307" width="8.85546875" customWidth="1"/>
    <col min="2308" max="2308" width="8.28515625" customWidth="1"/>
    <col min="2309" max="2309" width="8.7109375" customWidth="1"/>
    <col min="2561" max="2561" width="41.85546875" customWidth="1"/>
    <col min="2562" max="2562" width="9.140625" customWidth="1"/>
    <col min="2563" max="2563" width="8.85546875" customWidth="1"/>
    <col min="2564" max="2564" width="8.28515625" customWidth="1"/>
    <col min="2565" max="2565" width="8.7109375" customWidth="1"/>
    <col min="2817" max="2817" width="41.85546875" customWidth="1"/>
    <col min="2818" max="2818" width="9.140625" customWidth="1"/>
    <col min="2819" max="2819" width="8.85546875" customWidth="1"/>
    <col min="2820" max="2820" width="8.28515625" customWidth="1"/>
    <col min="2821" max="2821" width="8.7109375" customWidth="1"/>
    <col min="3073" max="3073" width="41.85546875" customWidth="1"/>
    <col min="3074" max="3074" width="9.140625" customWidth="1"/>
    <col min="3075" max="3075" width="8.85546875" customWidth="1"/>
    <col min="3076" max="3076" width="8.28515625" customWidth="1"/>
    <col min="3077" max="3077" width="8.7109375" customWidth="1"/>
    <col min="3329" max="3329" width="41.85546875" customWidth="1"/>
    <col min="3330" max="3330" width="9.140625" customWidth="1"/>
    <col min="3331" max="3331" width="8.85546875" customWidth="1"/>
    <col min="3332" max="3332" width="8.28515625" customWidth="1"/>
    <col min="3333" max="3333" width="8.7109375" customWidth="1"/>
    <col min="3585" max="3585" width="41.85546875" customWidth="1"/>
    <col min="3586" max="3586" width="9.140625" customWidth="1"/>
    <col min="3587" max="3587" width="8.85546875" customWidth="1"/>
    <col min="3588" max="3588" width="8.28515625" customWidth="1"/>
    <col min="3589" max="3589" width="8.7109375" customWidth="1"/>
    <col min="3841" max="3841" width="41.85546875" customWidth="1"/>
    <col min="3842" max="3842" width="9.140625" customWidth="1"/>
    <col min="3843" max="3843" width="8.85546875" customWidth="1"/>
    <col min="3844" max="3844" width="8.28515625" customWidth="1"/>
    <col min="3845" max="3845" width="8.7109375" customWidth="1"/>
    <col min="4097" max="4097" width="41.85546875" customWidth="1"/>
    <col min="4098" max="4098" width="9.140625" customWidth="1"/>
    <col min="4099" max="4099" width="8.85546875" customWidth="1"/>
    <col min="4100" max="4100" width="8.28515625" customWidth="1"/>
    <col min="4101" max="4101" width="8.7109375" customWidth="1"/>
    <col min="4353" max="4353" width="41.85546875" customWidth="1"/>
    <col min="4354" max="4354" width="9.140625" customWidth="1"/>
    <col min="4355" max="4355" width="8.85546875" customWidth="1"/>
    <col min="4356" max="4356" width="8.28515625" customWidth="1"/>
    <col min="4357" max="4357" width="8.7109375" customWidth="1"/>
    <col min="4609" max="4609" width="41.85546875" customWidth="1"/>
    <col min="4610" max="4610" width="9.140625" customWidth="1"/>
    <col min="4611" max="4611" width="8.85546875" customWidth="1"/>
    <col min="4612" max="4612" width="8.28515625" customWidth="1"/>
    <col min="4613" max="4613" width="8.7109375" customWidth="1"/>
    <col min="4865" max="4865" width="41.85546875" customWidth="1"/>
    <col min="4866" max="4866" width="9.140625" customWidth="1"/>
    <col min="4867" max="4867" width="8.85546875" customWidth="1"/>
    <col min="4868" max="4868" width="8.28515625" customWidth="1"/>
    <col min="4869" max="4869" width="8.7109375" customWidth="1"/>
    <col min="5121" max="5121" width="41.85546875" customWidth="1"/>
    <col min="5122" max="5122" width="9.140625" customWidth="1"/>
    <col min="5123" max="5123" width="8.85546875" customWidth="1"/>
    <col min="5124" max="5124" width="8.28515625" customWidth="1"/>
    <col min="5125" max="5125" width="8.7109375" customWidth="1"/>
    <col min="5377" max="5377" width="41.85546875" customWidth="1"/>
    <col min="5378" max="5378" width="9.140625" customWidth="1"/>
    <col min="5379" max="5379" width="8.85546875" customWidth="1"/>
    <col min="5380" max="5380" width="8.28515625" customWidth="1"/>
    <col min="5381" max="5381" width="8.7109375" customWidth="1"/>
    <col min="5633" max="5633" width="41.85546875" customWidth="1"/>
    <col min="5634" max="5634" width="9.140625" customWidth="1"/>
    <col min="5635" max="5635" width="8.85546875" customWidth="1"/>
    <col min="5636" max="5636" width="8.28515625" customWidth="1"/>
    <col min="5637" max="5637" width="8.7109375" customWidth="1"/>
    <col min="5889" max="5889" width="41.85546875" customWidth="1"/>
    <col min="5890" max="5890" width="9.140625" customWidth="1"/>
    <col min="5891" max="5891" width="8.85546875" customWidth="1"/>
    <col min="5892" max="5892" width="8.28515625" customWidth="1"/>
    <col min="5893" max="5893" width="8.7109375" customWidth="1"/>
    <col min="6145" max="6145" width="41.85546875" customWidth="1"/>
    <col min="6146" max="6146" width="9.140625" customWidth="1"/>
    <col min="6147" max="6147" width="8.85546875" customWidth="1"/>
    <col min="6148" max="6148" width="8.28515625" customWidth="1"/>
    <col min="6149" max="6149" width="8.7109375" customWidth="1"/>
    <col min="6401" max="6401" width="41.85546875" customWidth="1"/>
    <col min="6402" max="6402" width="9.140625" customWidth="1"/>
    <col min="6403" max="6403" width="8.85546875" customWidth="1"/>
    <col min="6404" max="6404" width="8.28515625" customWidth="1"/>
    <col min="6405" max="6405" width="8.7109375" customWidth="1"/>
    <col min="6657" max="6657" width="41.85546875" customWidth="1"/>
    <col min="6658" max="6658" width="9.140625" customWidth="1"/>
    <col min="6659" max="6659" width="8.85546875" customWidth="1"/>
    <col min="6660" max="6660" width="8.28515625" customWidth="1"/>
    <col min="6661" max="6661" width="8.7109375" customWidth="1"/>
    <col min="6913" max="6913" width="41.85546875" customWidth="1"/>
    <col min="6914" max="6914" width="9.140625" customWidth="1"/>
    <col min="6915" max="6915" width="8.85546875" customWidth="1"/>
    <col min="6916" max="6916" width="8.28515625" customWidth="1"/>
    <col min="6917" max="6917" width="8.7109375" customWidth="1"/>
    <col min="7169" max="7169" width="41.85546875" customWidth="1"/>
    <col min="7170" max="7170" width="9.140625" customWidth="1"/>
    <col min="7171" max="7171" width="8.85546875" customWidth="1"/>
    <col min="7172" max="7172" width="8.28515625" customWidth="1"/>
    <col min="7173" max="7173" width="8.7109375" customWidth="1"/>
    <col min="7425" max="7425" width="41.85546875" customWidth="1"/>
    <col min="7426" max="7426" width="9.140625" customWidth="1"/>
    <col min="7427" max="7427" width="8.85546875" customWidth="1"/>
    <col min="7428" max="7428" width="8.28515625" customWidth="1"/>
    <col min="7429" max="7429" width="8.7109375" customWidth="1"/>
    <col min="7681" max="7681" width="41.85546875" customWidth="1"/>
    <col min="7682" max="7682" width="9.140625" customWidth="1"/>
    <col min="7683" max="7683" width="8.85546875" customWidth="1"/>
    <col min="7684" max="7684" width="8.28515625" customWidth="1"/>
    <col min="7685" max="7685" width="8.7109375" customWidth="1"/>
    <col min="7937" max="7937" width="41.85546875" customWidth="1"/>
    <col min="7938" max="7938" width="9.140625" customWidth="1"/>
    <col min="7939" max="7939" width="8.85546875" customWidth="1"/>
    <col min="7940" max="7940" width="8.28515625" customWidth="1"/>
    <col min="7941" max="7941" width="8.7109375" customWidth="1"/>
    <col min="8193" max="8193" width="41.85546875" customWidth="1"/>
    <col min="8194" max="8194" width="9.140625" customWidth="1"/>
    <col min="8195" max="8195" width="8.85546875" customWidth="1"/>
    <col min="8196" max="8196" width="8.28515625" customWidth="1"/>
    <col min="8197" max="8197" width="8.7109375" customWidth="1"/>
    <col min="8449" max="8449" width="41.85546875" customWidth="1"/>
    <col min="8450" max="8450" width="9.140625" customWidth="1"/>
    <col min="8451" max="8451" width="8.85546875" customWidth="1"/>
    <col min="8452" max="8452" width="8.28515625" customWidth="1"/>
    <col min="8453" max="8453" width="8.7109375" customWidth="1"/>
    <col min="8705" max="8705" width="41.85546875" customWidth="1"/>
    <col min="8706" max="8706" width="9.140625" customWidth="1"/>
    <col min="8707" max="8707" width="8.85546875" customWidth="1"/>
    <col min="8708" max="8708" width="8.28515625" customWidth="1"/>
    <col min="8709" max="8709" width="8.7109375" customWidth="1"/>
    <col min="8961" max="8961" width="41.85546875" customWidth="1"/>
    <col min="8962" max="8962" width="9.140625" customWidth="1"/>
    <col min="8963" max="8963" width="8.85546875" customWidth="1"/>
    <col min="8964" max="8964" width="8.28515625" customWidth="1"/>
    <col min="8965" max="8965" width="8.7109375" customWidth="1"/>
    <col min="9217" max="9217" width="41.85546875" customWidth="1"/>
    <col min="9218" max="9218" width="9.140625" customWidth="1"/>
    <col min="9219" max="9219" width="8.85546875" customWidth="1"/>
    <col min="9220" max="9220" width="8.28515625" customWidth="1"/>
    <col min="9221" max="9221" width="8.7109375" customWidth="1"/>
    <col min="9473" max="9473" width="41.85546875" customWidth="1"/>
    <col min="9474" max="9474" width="9.140625" customWidth="1"/>
    <col min="9475" max="9475" width="8.85546875" customWidth="1"/>
    <col min="9476" max="9476" width="8.28515625" customWidth="1"/>
    <col min="9477" max="9477" width="8.7109375" customWidth="1"/>
    <col min="9729" max="9729" width="41.85546875" customWidth="1"/>
    <col min="9730" max="9730" width="9.140625" customWidth="1"/>
    <col min="9731" max="9731" width="8.85546875" customWidth="1"/>
    <col min="9732" max="9732" width="8.28515625" customWidth="1"/>
    <col min="9733" max="9733" width="8.7109375" customWidth="1"/>
    <col min="9985" max="9985" width="41.85546875" customWidth="1"/>
    <col min="9986" max="9986" width="9.140625" customWidth="1"/>
    <col min="9987" max="9987" width="8.85546875" customWidth="1"/>
    <col min="9988" max="9988" width="8.28515625" customWidth="1"/>
    <col min="9989" max="9989" width="8.7109375" customWidth="1"/>
    <col min="10241" max="10241" width="41.85546875" customWidth="1"/>
    <col min="10242" max="10242" width="9.140625" customWidth="1"/>
    <col min="10243" max="10243" width="8.85546875" customWidth="1"/>
    <col min="10244" max="10244" width="8.28515625" customWidth="1"/>
    <col min="10245" max="10245" width="8.7109375" customWidth="1"/>
    <col min="10497" max="10497" width="41.85546875" customWidth="1"/>
    <col min="10498" max="10498" width="9.140625" customWidth="1"/>
    <col min="10499" max="10499" width="8.85546875" customWidth="1"/>
    <col min="10500" max="10500" width="8.28515625" customWidth="1"/>
    <col min="10501" max="10501" width="8.7109375" customWidth="1"/>
    <col min="10753" max="10753" width="41.85546875" customWidth="1"/>
    <col min="10754" max="10754" width="9.140625" customWidth="1"/>
    <col min="10755" max="10755" width="8.85546875" customWidth="1"/>
    <col min="10756" max="10756" width="8.28515625" customWidth="1"/>
    <col min="10757" max="10757" width="8.7109375" customWidth="1"/>
    <col min="11009" max="11009" width="41.85546875" customWidth="1"/>
    <col min="11010" max="11010" width="9.140625" customWidth="1"/>
    <col min="11011" max="11011" width="8.85546875" customWidth="1"/>
    <col min="11012" max="11012" width="8.28515625" customWidth="1"/>
    <col min="11013" max="11013" width="8.7109375" customWidth="1"/>
    <col min="11265" max="11265" width="41.85546875" customWidth="1"/>
    <col min="11266" max="11266" width="9.140625" customWidth="1"/>
    <col min="11267" max="11267" width="8.85546875" customWidth="1"/>
    <col min="11268" max="11268" width="8.28515625" customWidth="1"/>
    <col min="11269" max="11269" width="8.7109375" customWidth="1"/>
    <col min="11521" max="11521" width="41.85546875" customWidth="1"/>
    <col min="11522" max="11522" width="9.140625" customWidth="1"/>
    <col min="11523" max="11523" width="8.85546875" customWidth="1"/>
    <col min="11524" max="11524" width="8.28515625" customWidth="1"/>
    <col min="11525" max="11525" width="8.7109375" customWidth="1"/>
    <col min="11777" max="11777" width="41.85546875" customWidth="1"/>
    <col min="11778" max="11778" width="9.140625" customWidth="1"/>
    <col min="11779" max="11779" width="8.85546875" customWidth="1"/>
    <col min="11780" max="11780" width="8.28515625" customWidth="1"/>
    <col min="11781" max="11781" width="8.7109375" customWidth="1"/>
    <col min="12033" max="12033" width="41.85546875" customWidth="1"/>
    <col min="12034" max="12034" width="9.140625" customWidth="1"/>
    <col min="12035" max="12035" width="8.85546875" customWidth="1"/>
    <col min="12036" max="12036" width="8.28515625" customWidth="1"/>
    <col min="12037" max="12037" width="8.7109375" customWidth="1"/>
    <col min="12289" max="12289" width="41.85546875" customWidth="1"/>
    <col min="12290" max="12290" width="9.140625" customWidth="1"/>
    <col min="12291" max="12291" width="8.85546875" customWidth="1"/>
    <col min="12292" max="12292" width="8.28515625" customWidth="1"/>
    <col min="12293" max="12293" width="8.7109375" customWidth="1"/>
    <col min="12545" max="12545" width="41.85546875" customWidth="1"/>
    <col min="12546" max="12546" width="9.140625" customWidth="1"/>
    <col min="12547" max="12547" width="8.85546875" customWidth="1"/>
    <col min="12548" max="12548" width="8.28515625" customWidth="1"/>
    <col min="12549" max="12549" width="8.7109375" customWidth="1"/>
    <col min="12801" max="12801" width="41.85546875" customWidth="1"/>
    <col min="12802" max="12802" width="9.140625" customWidth="1"/>
    <col min="12803" max="12803" width="8.85546875" customWidth="1"/>
    <col min="12804" max="12804" width="8.28515625" customWidth="1"/>
    <col min="12805" max="12805" width="8.7109375" customWidth="1"/>
    <col min="13057" max="13057" width="41.85546875" customWidth="1"/>
    <col min="13058" max="13058" width="9.140625" customWidth="1"/>
    <col min="13059" max="13059" width="8.85546875" customWidth="1"/>
    <col min="13060" max="13060" width="8.28515625" customWidth="1"/>
    <col min="13061" max="13061" width="8.7109375" customWidth="1"/>
    <col min="13313" max="13313" width="41.85546875" customWidth="1"/>
    <col min="13314" max="13314" width="9.140625" customWidth="1"/>
    <col min="13315" max="13315" width="8.85546875" customWidth="1"/>
    <col min="13316" max="13316" width="8.28515625" customWidth="1"/>
    <col min="13317" max="13317" width="8.7109375" customWidth="1"/>
    <col min="13569" max="13569" width="41.85546875" customWidth="1"/>
    <col min="13570" max="13570" width="9.140625" customWidth="1"/>
    <col min="13571" max="13571" width="8.85546875" customWidth="1"/>
    <col min="13572" max="13572" width="8.28515625" customWidth="1"/>
    <col min="13573" max="13573" width="8.7109375" customWidth="1"/>
    <col min="13825" max="13825" width="41.85546875" customWidth="1"/>
    <col min="13826" max="13826" width="9.140625" customWidth="1"/>
    <col min="13827" max="13827" width="8.85546875" customWidth="1"/>
    <col min="13828" max="13828" width="8.28515625" customWidth="1"/>
    <col min="13829" max="13829" width="8.7109375" customWidth="1"/>
    <col min="14081" max="14081" width="41.85546875" customWidth="1"/>
    <col min="14082" max="14082" width="9.140625" customWidth="1"/>
    <col min="14083" max="14083" width="8.85546875" customWidth="1"/>
    <col min="14084" max="14084" width="8.28515625" customWidth="1"/>
    <col min="14085" max="14085" width="8.7109375" customWidth="1"/>
    <col min="14337" max="14337" width="41.85546875" customWidth="1"/>
    <col min="14338" max="14338" width="9.140625" customWidth="1"/>
    <col min="14339" max="14339" width="8.85546875" customWidth="1"/>
    <col min="14340" max="14340" width="8.28515625" customWidth="1"/>
    <col min="14341" max="14341" width="8.7109375" customWidth="1"/>
    <col min="14593" max="14593" width="41.85546875" customWidth="1"/>
    <col min="14594" max="14594" width="9.140625" customWidth="1"/>
    <col min="14595" max="14595" width="8.85546875" customWidth="1"/>
    <col min="14596" max="14596" width="8.28515625" customWidth="1"/>
    <col min="14597" max="14597" width="8.7109375" customWidth="1"/>
    <col min="14849" max="14849" width="41.85546875" customWidth="1"/>
    <col min="14850" max="14850" width="9.140625" customWidth="1"/>
    <col min="14851" max="14851" width="8.85546875" customWidth="1"/>
    <col min="14852" max="14852" width="8.28515625" customWidth="1"/>
    <col min="14853" max="14853" width="8.7109375" customWidth="1"/>
    <col min="15105" max="15105" width="41.85546875" customWidth="1"/>
    <col min="15106" max="15106" width="9.140625" customWidth="1"/>
    <col min="15107" max="15107" width="8.85546875" customWidth="1"/>
    <col min="15108" max="15108" width="8.28515625" customWidth="1"/>
    <col min="15109" max="15109" width="8.7109375" customWidth="1"/>
    <col min="15361" max="15361" width="41.85546875" customWidth="1"/>
    <col min="15362" max="15362" width="9.140625" customWidth="1"/>
    <col min="15363" max="15363" width="8.85546875" customWidth="1"/>
    <col min="15364" max="15364" width="8.28515625" customWidth="1"/>
    <col min="15365" max="15365" width="8.7109375" customWidth="1"/>
    <col min="15617" max="15617" width="41.85546875" customWidth="1"/>
    <col min="15618" max="15618" width="9.140625" customWidth="1"/>
    <col min="15619" max="15619" width="8.85546875" customWidth="1"/>
    <col min="15620" max="15620" width="8.28515625" customWidth="1"/>
    <col min="15621" max="15621" width="8.7109375" customWidth="1"/>
    <col min="15873" max="15873" width="41.85546875" customWidth="1"/>
    <col min="15874" max="15874" width="9.140625" customWidth="1"/>
    <col min="15875" max="15875" width="8.85546875" customWidth="1"/>
    <col min="15876" max="15876" width="8.28515625" customWidth="1"/>
    <col min="15877" max="15877" width="8.7109375" customWidth="1"/>
    <col min="16129" max="16129" width="41.85546875" customWidth="1"/>
    <col min="16130" max="16130" width="9.140625" customWidth="1"/>
    <col min="16131" max="16131" width="8.85546875" customWidth="1"/>
    <col min="16132" max="16132" width="8.28515625" customWidth="1"/>
    <col min="16133" max="16133" width="8.7109375" customWidth="1"/>
  </cols>
  <sheetData>
    <row r="1" spans="1:6" ht="15.75" x14ac:dyDescent="0.25">
      <c r="A1" s="74" t="s">
        <v>38</v>
      </c>
    </row>
    <row r="2" spans="1:6" ht="27.75" customHeight="1" x14ac:dyDescent="0.2">
      <c r="A2" s="73" t="s">
        <v>77</v>
      </c>
      <c r="B2" s="57"/>
      <c r="C2" s="57"/>
      <c r="E2" s="56" t="s">
        <v>75</v>
      </c>
    </row>
    <row r="3" spans="1:6" ht="68.25" customHeight="1" x14ac:dyDescent="0.2">
      <c r="A3" s="58" t="s">
        <v>39</v>
      </c>
      <c r="B3" s="59" t="s">
        <v>78</v>
      </c>
      <c r="C3" s="59" t="s">
        <v>79</v>
      </c>
      <c r="D3" s="60" t="s">
        <v>80</v>
      </c>
      <c r="E3" s="60" t="s">
        <v>40</v>
      </c>
    </row>
    <row r="4" spans="1:6" s="29" customFormat="1" ht="16.5" customHeight="1" x14ac:dyDescent="0.2">
      <c r="A4" s="61" t="s">
        <v>1</v>
      </c>
      <c r="B4" s="62">
        <v>199.4</v>
      </c>
      <c r="C4" s="62">
        <v>199.4</v>
      </c>
      <c r="D4" s="62">
        <v>194.4</v>
      </c>
      <c r="E4" s="62">
        <v>230</v>
      </c>
    </row>
    <row r="5" spans="1:6" s="29" customFormat="1" ht="16.5" customHeight="1" x14ac:dyDescent="0.2">
      <c r="A5" s="61" t="s">
        <v>0</v>
      </c>
      <c r="B5" s="62">
        <v>481.8</v>
      </c>
      <c r="C5" s="62">
        <v>481.8</v>
      </c>
      <c r="D5" s="62">
        <v>431.6</v>
      </c>
      <c r="E5" s="62">
        <f t="shared" ref="E5:E8" si="0">C5</f>
        <v>481.8</v>
      </c>
    </row>
    <row r="6" spans="1:6" s="29" customFormat="1" hidden="1" x14ac:dyDescent="0.2">
      <c r="A6" s="61" t="s">
        <v>2</v>
      </c>
      <c r="B6" s="62" t="s">
        <v>76</v>
      </c>
      <c r="C6" s="62" t="s">
        <v>76</v>
      </c>
      <c r="D6" s="62">
        <v>0</v>
      </c>
      <c r="E6" s="62" t="str">
        <f t="shared" si="0"/>
        <v>-</v>
      </c>
    </row>
    <row r="7" spans="1:6" s="29" customFormat="1" x14ac:dyDescent="0.2">
      <c r="A7" s="61" t="s">
        <v>41</v>
      </c>
      <c r="B7" s="62">
        <v>66</v>
      </c>
      <c r="C7" s="62">
        <v>66</v>
      </c>
      <c r="D7" s="62">
        <v>39.799999999999997</v>
      </c>
      <c r="E7" s="62">
        <f t="shared" si="0"/>
        <v>66</v>
      </c>
    </row>
    <row r="8" spans="1:6" s="29" customFormat="1" x14ac:dyDescent="0.2">
      <c r="A8" s="61" t="s">
        <v>3</v>
      </c>
      <c r="B8" s="62">
        <v>261</v>
      </c>
      <c r="C8" s="62">
        <v>261</v>
      </c>
      <c r="D8" s="62">
        <f>29.85+51.186</f>
        <v>81.036000000000001</v>
      </c>
      <c r="E8" s="62">
        <f t="shared" si="0"/>
        <v>261</v>
      </c>
    </row>
    <row r="9" spans="1:6" s="29" customFormat="1" hidden="1" x14ac:dyDescent="0.2">
      <c r="A9" s="63" t="s">
        <v>42</v>
      </c>
      <c r="B9" s="64"/>
      <c r="C9" s="64"/>
      <c r="D9" s="64"/>
      <c r="E9" s="64"/>
    </row>
    <row r="10" spans="1:6" s="29" customFormat="1" hidden="1" x14ac:dyDescent="0.2">
      <c r="A10" s="63" t="s">
        <v>43</v>
      </c>
      <c r="B10" s="64"/>
      <c r="C10" s="64"/>
      <c r="D10" s="64"/>
      <c r="E10" s="64"/>
    </row>
    <row r="11" spans="1:6" s="28" customFormat="1" x14ac:dyDescent="0.2">
      <c r="A11" s="65" t="s">
        <v>44</v>
      </c>
      <c r="B11" s="66">
        <f>SUM(B4:B10)</f>
        <v>1008.2</v>
      </c>
      <c r="C11" s="66">
        <f>SUM(C4:C10)</f>
        <v>1008.2</v>
      </c>
      <c r="D11" s="66">
        <f t="shared" ref="D11:E11" si="1">SUM(D4:D10)</f>
        <v>746.83600000000001</v>
      </c>
      <c r="E11" s="66">
        <f t="shared" si="1"/>
        <v>1038.8</v>
      </c>
      <c r="F11" s="30"/>
    </row>
    <row r="12" spans="1:6" x14ac:dyDescent="0.2">
      <c r="A12" s="61" t="s">
        <v>45</v>
      </c>
      <c r="B12" s="62">
        <v>0.6</v>
      </c>
      <c r="C12" s="62">
        <v>0.6</v>
      </c>
      <c r="D12" s="62" t="s">
        <v>76</v>
      </c>
      <c r="E12" s="62">
        <v>0.6</v>
      </c>
    </row>
    <row r="13" spans="1:6" ht="16.5" customHeight="1" x14ac:dyDescent="0.2">
      <c r="A13" s="67" t="s">
        <v>46</v>
      </c>
      <c r="B13" s="68">
        <v>1.9</v>
      </c>
      <c r="C13" s="68">
        <v>1.9</v>
      </c>
      <c r="D13" s="68" t="s">
        <v>76</v>
      </c>
      <c r="E13" s="62">
        <v>1.9</v>
      </c>
    </row>
    <row r="14" spans="1:6" ht="13.5" hidden="1" customHeight="1" x14ac:dyDescent="0.2">
      <c r="A14" s="67" t="s">
        <v>47</v>
      </c>
      <c r="B14" s="62"/>
      <c r="C14" s="62"/>
      <c r="D14" s="62" t="s">
        <v>76</v>
      </c>
      <c r="E14" s="62">
        <f t="shared" ref="E14:E15" si="2">C14</f>
        <v>0</v>
      </c>
    </row>
    <row r="15" spans="1:6" hidden="1" x14ac:dyDescent="0.2">
      <c r="A15" s="61" t="s">
        <v>48</v>
      </c>
      <c r="B15" s="62"/>
      <c r="C15" s="62"/>
      <c r="D15" s="62" t="s">
        <v>76</v>
      </c>
      <c r="E15" s="62">
        <f t="shared" si="2"/>
        <v>0</v>
      </c>
    </row>
    <row r="16" spans="1:6" s="28" customFormat="1" x14ac:dyDescent="0.2">
      <c r="A16" s="65" t="s">
        <v>49</v>
      </c>
      <c r="B16" s="66">
        <f>B12+B13+B14+B15</f>
        <v>2.5</v>
      </c>
      <c r="C16" s="66">
        <f>C12+C13+C14+C15</f>
        <v>2.5</v>
      </c>
      <c r="D16" s="66">
        <v>0</v>
      </c>
      <c r="E16" s="66">
        <f t="shared" ref="E16" si="3">E12+E13+E14+E15</f>
        <v>2.5</v>
      </c>
    </row>
    <row r="17" spans="1:8" s="28" customFormat="1" x14ac:dyDescent="0.2">
      <c r="A17" s="65" t="s">
        <v>50</v>
      </c>
      <c r="B17" s="66">
        <f>B16+B11</f>
        <v>1010.7</v>
      </c>
      <c r="C17" s="66">
        <f>C16+C11</f>
        <v>1010.7</v>
      </c>
      <c r="D17" s="66">
        <f>D16+D11</f>
        <v>746.83600000000001</v>
      </c>
      <c r="E17" s="66">
        <f>E16+E11</f>
        <v>1041.3</v>
      </c>
      <c r="F17" s="30"/>
    </row>
    <row r="18" spans="1:8" s="31" customFormat="1" ht="39.75" customHeight="1" x14ac:dyDescent="0.2">
      <c r="A18" s="69" t="str">
        <f>[1]Аналитич.таб.!B20</f>
        <v>Дотации бюджетам сельских поселений на выравнивание бюджетной обеспеченности из бюджетов муниципальных районов</v>
      </c>
      <c r="B18" s="62">
        <v>1136.8</v>
      </c>
      <c r="C18" s="62">
        <v>1136.8</v>
      </c>
      <c r="D18" s="62">
        <v>960</v>
      </c>
      <c r="E18" s="62">
        <f>C18</f>
        <v>1136.8</v>
      </c>
    </row>
    <row r="19" spans="1:8" s="31" customFormat="1" ht="39.75" customHeight="1" x14ac:dyDescent="0.2">
      <c r="A19" s="69" t="s">
        <v>81</v>
      </c>
      <c r="B19" s="62">
        <v>0</v>
      </c>
      <c r="C19" s="62">
        <v>40.299999999999997</v>
      </c>
      <c r="D19" s="62">
        <v>0</v>
      </c>
      <c r="E19" s="62">
        <f t="shared" ref="E19:E22" si="4">C19</f>
        <v>40.299999999999997</v>
      </c>
    </row>
    <row r="20" spans="1:8" s="31" customFormat="1" ht="18.75" customHeight="1" x14ac:dyDescent="0.2">
      <c r="A20" s="69" t="s">
        <v>23</v>
      </c>
      <c r="B20" s="62">
        <v>0</v>
      </c>
      <c r="C20" s="62">
        <v>477</v>
      </c>
      <c r="D20" s="62">
        <v>0</v>
      </c>
      <c r="E20" s="62">
        <f t="shared" si="4"/>
        <v>477</v>
      </c>
    </row>
    <row r="21" spans="1:8" s="31" customFormat="1" ht="55.5" customHeight="1" x14ac:dyDescent="0.2">
      <c r="A21" s="69" t="str">
        <f>[1]Аналитич.таб.!B23</f>
        <v>Субвенции бюджетам поселений на осуществление полномочий по первичному воинскому учету на территориях, где отсутствуют военные комиссариаты</v>
      </c>
      <c r="B21" s="62">
        <v>135.4</v>
      </c>
      <c r="C21" s="62">
        <v>135.4</v>
      </c>
      <c r="D21" s="62">
        <v>100.3</v>
      </c>
      <c r="E21" s="62">
        <f t="shared" si="4"/>
        <v>135.4</v>
      </c>
    </row>
    <row r="22" spans="1:8" s="31" customFormat="1" ht="24.75" customHeight="1" x14ac:dyDescent="0.2">
      <c r="A22" s="69" t="str">
        <f>[1]Аналитич.таб.!B25</f>
        <v>Прочие межбюджетные трансферты передаваемые бюджетам сельских поселений</v>
      </c>
      <c r="B22" s="62">
        <v>908.2</v>
      </c>
      <c r="C22" s="62">
        <v>908.2</v>
      </c>
      <c r="D22" s="62">
        <v>908.2</v>
      </c>
      <c r="E22" s="62">
        <f t="shared" si="4"/>
        <v>908.2</v>
      </c>
    </row>
    <row r="23" spans="1:8" s="28" customFormat="1" x14ac:dyDescent="0.2">
      <c r="A23" s="70" t="s">
        <v>4</v>
      </c>
      <c r="B23" s="66">
        <f>SUM(B18:B22)</f>
        <v>2180.4</v>
      </c>
      <c r="C23" s="66">
        <f>SUM(C18:C22)</f>
        <v>2697.7</v>
      </c>
      <c r="D23" s="66">
        <f>SUM(D18:D22)</f>
        <v>1968.5</v>
      </c>
      <c r="E23" s="66">
        <f>SUM(E18:E22)</f>
        <v>2697.7</v>
      </c>
      <c r="F23" s="30"/>
    </row>
    <row r="24" spans="1:8" s="28" customFormat="1" ht="12" customHeight="1" x14ac:dyDescent="0.2">
      <c r="A24" s="71" t="s">
        <v>51</v>
      </c>
      <c r="B24" s="72">
        <f>B23+B17</f>
        <v>3191.1000000000004</v>
      </c>
      <c r="C24" s="72">
        <f>C23+C17</f>
        <v>3708.3999999999996</v>
      </c>
      <c r="D24" s="72">
        <f>D17+D23</f>
        <v>2715.3360000000002</v>
      </c>
      <c r="E24" s="72">
        <f>E17+E23</f>
        <v>3739</v>
      </c>
      <c r="F24" s="30"/>
      <c r="G24" s="30"/>
      <c r="H24" s="30"/>
    </row>
    <row r="25" spans="1:8" s="31" customFormat="1" ht="18.75" customHeight="1" x14ac:dyDescent="0.2">
      <c r="A25" s="75" t="s">
        <v>5</v>
      </c>
      <c r="B25" s="66">
        <f>SUM(B26:B29)</f>
        <v>2114.4</v>
      </c>
      <c r="C25" s="66">
        <f t="shared" ref="C25:D25" si="5">SUM(C26:C29)</f>
        <v>2184.9300000000003</v>
      </c>
      <c r="D25" s="66">
        <f t="shared" si="5"/>
        <v>1674.7270000000001</v>
      </c>
      <c r="E25" s="66">
        <f>SUM(E26:E29)</f>
        <v>2184.9300000000003</v>
      </c>
    </row>
    <row r="26" spans="1:8" s="31" customFormat="1" ht="45.75" customHeight="1" x14ac:dyDescent="0.25">
      <c r="A26" s="76" t="s">
        <v>30</v>
      </c>
      <c r="B26" s="62">
        <v>639.79999999999995</v>
      </c>
      <c r="C26" s="62">
        <v>654.75</v>
      </c>
      <c r="D26" s="62">
        <v>510.45699999999999</v>
      </c>
      <c r="E26" s="62">
        <f t="shared" ref="E26:E28" si="6">C26</f>
        <v>654.75</v>
      </c>
    </row>
    <row r="27" spans="1:8" s="31" customFormat="1" ht="59.25" customHeight="1" x14ac:dyDescent="0.25">
      <c r="A27" s="76" t="s">
        <v>31</v>
      </c>
      <c r="B27" s="62">
        <v>1464.8</v>
      </c>
      <c r="C27" s="62">
        <v>1520.38</v>
      </c>
      <c r="D27" s="62">
        <v>1155.55</v>
      </c>
      <c r="E27" s="62">
        <f t="shared" si="6"/>
        <v>1520.38</v>
      </c>
    </row>
    <row r="28" spans="1:8" s="31" customFormat="1" ht="14.25" customHeight="1" x14ac:dyDescent="0.25">
      <c r="A28" s="76" t="s">
        <v>33</v>
      </c>
      <c r="B28" s="62">
        <v>0.5</v>
      </c>
      <c r="C28" s="62">
        <v>0.5</v>
      </c>
      <c r="D28" s="62">
        <v>0</v>
      </c>
      <c r="E28" s="62">
        <f t="shared" si="6"/>
        <v>0.5</v>
      </c>
    </row>
    <row r="29" spans="1:8" s="31" customFormat="1" ht="18.75" customHeight="1" x14ac:dyDescent="0.25">
      <c r="A29" s="76" t="s">
        <v>6</v>
      </c>
      <c r="B29" s="62">
        <v>9.3000000000000007</v>
      </c>
      <c r="C29" s="62">
        <v>9.3000000000000007</v>
      </c>
      <c r="D29" s="62">
        <f>1.92+6.8</f>
        <v>8.7199999999999989</v>
      </c>
      <c r="E29" s="62">
        <f>C29</f>
        <v>9.3000000000000007</v>
      </c>
    </row>
    <row r="30" spans="1:8" s="31" customFormat="1" ht="17.25" customHeight="1" x14ac:dyDescent="0.2">
      <c r="A30" s="75" t="s">
        <v>7</v>
      </c>
      <c r="B30" s="66">
        <f>B31</f>
        <v>135.4</v>
      </c>
      <c r="C30" s="66">
        <f t="shared" ref="C30:D30" si="7">C31</f>
        <v>135.4</v>
      </c>
      <c r="D30" s="66">
        <f t="shared" si="7"/>
        <v>100.27800000000001</v>
      </c>
      <c r="E30" s="66">
        <f t="shared" ref="E30:E33" si="8">C30</f>
        <v>135.4</v>
      </c>
    </row>
    <row r="31" spans="1:8" s="31" customFormat="1" ht="14.25" customHeight="1" x14ac:dyDescent="0.25">
      <c r="A31" s="76" t="s">
        <v>8</v>
      </c>
      <c r="B31" s="62">
        <v>135.4</v>
      </c>
      <c r="C31" s="62">
        <v>135.4</v>
      </c>
      <c r="D31" s="62">
        <v>100.27800000000001</v>
      </c>
      <c r="E31" s="62">
        <f t="shared" si="8"/>
        <v>135.4</v>
      </c>
    </row>
    <row r="32" spans="1:8" s="31" customFormat="1" ht="15.75" customHeight="1" x14ac:dyDescent="0.2">
      <c r="A32" s="75" t="s">
        <v>9</v>
      </c>
      <c r="B32" s="66">
        <f>SUM(B33:B34)</f>
        <v>567.4</v>
      </c>
      <c r="C32" s="66">
        <f t="shared" ref="C32:D32" si="9">SUM(C33:C34)</f>
        <v>1233.2</v>
      </c>
      <c r="D32" s="66">
        <f t="shared" si="9"/>
        <v>467.85</v>
      </c>
      <c r="E32" s="66">
        <f t="shared" si="8"/>
        <v>1233.2</v>
      </c>
    </row>
    <row r="33" spans="1:8" s="31" customFormat="1" ht="13.5" customHeight="1" x14ac:dyDescent="0.25">
      <c r="A33" s="76" t="s">
        <v>34</v>
      </c>
      <c r="B33" s="62">
        <v>481.8</v>
      </c>
      <c r="C33" s="62">
        <v>670.6</v>
      </c>
      <c r="D33" s="62">
        <v>435.25</v>
      </c>
      <c r="E33" s="62">
        <f t="shared" si="8"/>
        <v>670.6</v>
      </c>
    </row>
    <row r="34" spans="1:8" ht="29.25" customHeight="1" x14ac:dyDescent="0.25">
      <c r="A34" s="76" t="s">
        <v>10</v>
      </c>
      <c r="B34" s="62">
        <v>85.6</v>
      </c>
      <c r="C34" s="62">
        <v>562.6</v>
      </c>
      <c r="D34" s="62">
        <v>32.6</v>
      </c>
      <c r="E34" s="62">
        <f t="shared" ref="E34:E38" si="10">C34</f>
        <v>562.6</v>
      </c>
      <c r="F34" s="32"/>
      <c r="G34" s="32"/>
    </row>
    <row r="35" spans="1:8" ht="14.25" customHeight="1" x14ac:dyDescent="0.2">
      <c r="A35" s="75" t="s">
        <v>11</v>
      </c>
      <c r="B35" s="66">
        <f>SUM(B36)</f>
        <v>119.5</v>
      </c>
      <c r="C35" s="66">
        <f t="shared" ref="C35:D35" si="11">SUM(C36)</f>
        <v>138.5</v>
      </c>
      <c r="D35" s="66">
        <f t="shared" si="11"/>
        <v>81.02</v>
      </c>
      <c r="E35" s="66">
        <f t="shared" si="10"/>
        <v>138.5</v>
      </c>
    </row>
    <row r="36" spans="1:8" ht="15" x14ac:dyDescent="0.25">
      <c r="A36" s="76" t="s">
        <v>35</v>
      </c>
      <c r="B36" s="62">
        <v>119.5</v>
      </c>
      <c r="C36" s="62">
        <v>138.5</v>
      </c>
      <c r="D36" s="62">
        <v>81.02</v>
      </c>
      <c r="E36" s="62">
        <f t="shared" si="10"/>
        <v>138.5</v>
      </c>
    </row>
    <row r="37" spans="1:8" ht="14.25" x14ac:dyDescent="0.2">
      <c r="A37" s="75" t="s">
        <v>36</v>
      </c>
      <c r="B37" s="66">
        <f>B38</f>
        <v>254.4</v>
      </c>
      <c r="C37" s="66">
        <f t="shared" ref="C37:D37" si="12">C38</f>
        <v>254.4</v>
      </c>
      <c r="D37" s="66">
        <f t="shared" si="12"/>
        <v>211.88</v>
      </c>
      <c r="E37" s="66">
        <f t="shared" si="10"/>
        <v>254.4</v>
      </c>
    </row>
    <row r="38" spans="1:8" ht="15" x14ac:dyDescent="0.25">
      <c r="A38" s="76" t="s">
        <v>37</v>
      </c>
      <c r="B38" s="62">
        <v>254.4</v>
      </c>
      <c r="C38" s="62">
        <v>254.4</v>
      </c>
      <c r="D38" s="62">
        <v>211.88</v>
      </c>
      <c r="E38" s="62">
        <f t="shared" si="10"/>
        <v>254.4</v>
      </c>
    </row>
    <row r="39" spans="1:8" s="28" customFormat="1" ht="12" customHeight="1" x14ac:dyDescent="0.2">
      <c r="A39" s="71" t="s">
        <v>12</v>
      </c>
      <c r="B39" s="72">
        <f>B25+B30+B32+B35+B37</f>
        <v>3191.1000000000004</v>
      </c>
      <c r="C39" s="72">
        <f t="shared" ref="C39:E39" si="13">C25+C30+C32+C35+C37</f>
        <v>3946.4300000000007</v>
      </c>
      <c r="D39" s="72">
        <f t="shared" si="13"/>
        <v>2535.7550000000001</v>
      </c>
      <c r="E39" s="72">
        <f t="shared" si="13"/>
        <v>3946.4300000000007</v>
      </c>
      <c r="F39" s="30"/>
      <c r="G39" s="30"/>
      <c r="H39" s="30"/>
    </row>
    <row r="40" spans="1:8" s="28" customFormat="1" ht="12" customHeight="1" x14ac:dyDescent="0.2">
      <c r="A40" s="71" t="s">
        <v>82</v>
      </c>
      <c r="B40" s="72">
        <f>B24-B39</f>
        <v>0</v>
      </c>
      <c r="C40" s="72">
        <f t="shared" ref="C40" si="14">C24-C39</f>
        <v>-238.03000000000111</v>
      </c>
      <c r="D40" s="72">
        <f t="shared" ref="D40" si="15">D24-D39</f>
        <v>179.58100000000013</v>
      </c>
      <c r="E40" s="72">
        <f t="shared" ref="E40" si="16">E24-E39</f>
        <v>-207.43000000000075</v>
      </c>
      <c r="F40" s="30"/>
      <c r="G40" s="30"/>
      <c r="H40" s="30"/>
    </row>
  </sheetData>
  <pageMargins left="0.75" right="0.75" top="1" bottom="1" header="0.5" footer="0.5"/>
  <pageSetup paperSize="9" scale="9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C4" sqref="C4:H9"/>
    </sheetView>
  </sheetViews>
  <sheetFormatPr defaultRowHeight="12.75" x14ac:dyDescent="0.2"/>
  <cols>
    <col min="1" max="1" width="19.5703125" customWidth="1"/>
    <col min="4" max="4" width="9.140625" style="84"/>
    <col min="6" max="6" width="9.140625" style="84"/>
    <col min="8" max="8" width="9.140625" style="84"/>
  </cols>
  <sheetData>
    <row r="1" spans="1:8" x14ac:dyDescent="0.2">
      <c r="A1" s="85" t="s">
        <v>55</v>
      </c>
      <c r="B1" s="85" t="s">
        <v>56</v>
      </c>
      <c r="C1" s="85" t="s">
        <v>57</v>
      </c>
      <c r="D1" s="86"/>
      <c r="E1" s="85" t="s">
        <v>58</v>
      </c>
      <c r="F1" s="86"/>
      <c r="G1" s="85" t="s">
        <v>59</v>
      </c>
      <c r="H1" s="86"/>
    </row>
    <row r="2" spans="1:8" x14ac:dyDescent="0.2">
      <c r="A2" s="85"/>
      <c r="B2" s="85"/>
      <c r="C2" s="85" t="s">
        <v>60</v>
      </c>
      <c r="D2" s="86" t="s">
        <v>61</v>
      </c>
      <c r="E2" s="85" t="s">
        <v>60</v>
      </c>
      <c r="F2" s="86" t="s">
        <v>61</v>
      </c>
      <c r="G2" s="85" t="s">
        <v>60</v>
      </c>
      <c r="H2" s="86" t="s">
        <v>62</v>
      </c>
    </row>
    <row r="3" spans="1:8" x14ac:dyDescent="0.2">
      <c r="A3" s="85"/>
      <c r="B3" s="85"/>
      <c r="C3" s="85"/>
      <c r="D3" s="86"/>
      <c r="E3" s="85"/>
      <c r="F3" s="86"/>
      <c r="G3" s="85"/>
      <c r="H3" s="86"/>
    </row>
    <row r="4" spans="1:8" x14ac:dyDescent="0.2">
      <c r="A4" s="85" t="s">
        <v>63</v>
      </c>
      <c r="B4" s="85">
        <v>1</v>
      </c>
      <c r="C4" s="85">
        <f>1560.2+639.8+9.8+0.5</f>
        <v>2210.3000000000002</v>
      </c>
      <c r="D4" s="87">
        <f>C4/3667.16*100</f>
        <v>60.272799659682164</v>
      </c>
      <c r="E4" s="85">
        <f>641.2+1357.3+0.5+87.5</f>
        <v>2086.5</v>
      </c>
      <c r="F4" s="87">
        <f>E4/3631.35*100</f>
        <v>57.457970176380691</v>
      </c>
      <c r="G4" s="85">
        <f>641.2+1357.3+0.5+179.5</f>
        <v>2178.5</v>
      </c>
      <c r="H4" s="87">
        <f>G4/3752.99*100</f>
        <v>58.0470504850799</v>
      </c>
    </row>
    <row r="5" spans="1:8" x14ac:dyDescent="0.2">
      <c r="A5" s="85" t="s">
        <v>7</v>
      </c>
      <c r="B5" s="85">
        <v>2</v>
      </c>
      <c r="C5" s="85">
        <v>155.06</v>
      </c>
      <c r="D5" s="87">
        <f t="shared" ref="D5:D8" si="0">C5/3667.16*100</f>
        <v>4.2283401869566637</v>
      </c>
      <c r="E5" s="85">
        <v>170.15</v>
      </c>
      <c r="F5" s="87">
        <f t="shared" ref="F5:F8" si="1">E5/3631.35*100</f>
        <v>4.6855852506643538</v>
      </c>
      <c r="G5" s="85">
        <v>176.39</v>
      </c>
      <c r="H5" s="87">
        <f t="shared" ref="H5:H8" si="2">G5/3752.99*100</f>
        <v>4.6999858779266663</v>
      </c>
    </row>
    <row r="6" spans="1:8" x14ac:dyDescent="0.2">
      <c r="A6" s="85" t="s">
        <v>9</v>
      </c>
      <c r="B6" s="85">
        <v>4</v>
      </c>
      <c r="C6" s="85">
        <f>537.3+59.6</f>
        <v>596.9</v>
      </c>
      <c r="D6" s="87">
        <f t="shared" si="0"/>
        <v>16.276900926057223</v>
      </c>
      <c r="E6" s="85">
        <v>544.4</v>
      </c>
      <c r="F6" s="87">
        <f t="shared" si="1"/>
        <v>14.991669764688066</v>
      </c>
      <c r="G6" s="85">
        <v>573.4</v>
      </c>
      <c r="H6" s="87">
        <f t="shared" si="2"/>
        <v>15.278484621595048</v>
      </c>
    </row>
    <row r="7" spans="1:8" x14ac:dyDescent="0.2">
      <c r="A7" s="85" t="s">
        <v>35</v>
      </c>
      <c r="B7" s="85">
        <v>5</v>
      </c>
      <c r="C7" s="85">
        <v>450.5</v>
      </c>
      <c r="D7" s="87">
        <f t="shared" si="0"/>
        <v>12.284710784367196</v>
      </c>
      <c r="E7" s="85">
        <v>575.9</v>
      </c>
      <c r="F7" s="87">
        <f t="shared" si="1"/>
        <v>15.859115755848377</v>
      </c>
      <c r="G7" s="85">
        <v>570.29999999999995</v>
      </c>
      <c r="H7" s="87">
        <f t="shared" si="2"/>
        <v>15.195883815304597</v>
      </c>
    </row>
    <row r="8" spans="1:8" x14ac:dyDescent="0.2">
      <c r="A8" s="85" t="s">
        <v>36</v>
      </c>
      <c r="B8" s="85">
        <v>10</v>
      </c>
      <c r="C8" s="85">
        <v>254.4</v>
      </c>
      <c r="D8" s="87">
        <f t="shared" si="0"/>
        <v>6.9372484429367693</v>
      </c>
      <c r="E8" s="85">
        <v>254.4</v>
      </c>
      <c r="F8" s="87">
        <f t="shared" si="1"/>
        <v>7.0056590524185225</v>
      </c>
      <c r="G8" s="85">
        <v>254.4</v>
      </c>
      <c r="H8" s="87">
        <f t="shared" si="2"/>
        <v>6.7785952000937924</v>
      </c>
    </row>
    <row r="9" spans="1:8" x14ac:dyDescent="0.2">
      <c r="A9" s="85" t="s">
        <v>12</v>
      </c>
      <c r="B9" s="85"/>
      <c r="C9" s="85">
        <f>SUM(C4:C8)</f>
        <v>3667.1600000000003</v>
      </c>
      <c r="D9" s="85">
        <f t="shared" ref="D9:H9" si="3">SUM(D4:D8)</f>
        <v>100</v>
      </c>
      <c r="E9" s="85">
        <f t="shared" si="3"/>
        <v>3631.3500000000004</v>
      </c>
      <c r="F9" s="85">
        <f t="shared" si="3"/>
        <v>100.00000000000001</v>
      </c>
      <c r="G9" s="85">
        <f t="shared" si="3"/>
        <v>3752.9900000000002</v>
      </c>
      <c r="H9" s="85">
        <f t="shared" si="3"/>
        <v>100</v>
      </c>
    </row>
    <row r="10" spans="1:8" x14ac:dyDescent="0.2">
      <c r="C10">
        <f>3667.16-C9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Оценка (2)</vt:lpstr>
      <vt:lpstr>Лист3</vt:lpstr>
      <vt:lpstr>'Оценка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2024-11-18T08:36:40Z</cp:lastPrinted>
  <dcterms:created xsi:type="dcterms:W3CDTF">2021-11-23T07:27:36Z</dcterms:created>
  <dcterms:modified xsi:type="dcterms:W3CDTF">2024-11-25T07:03:00Z</dcterms:modified>
</cp:coreProperties>
</file>