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Y:\Бюджет 2025\Расчет МБТ\"/>
    </mc:Choice>
  </mc:AlternateContent>
  <xr:revisionPtr revIDLastSave="0" documentId="13_ncr:1_{FBCB0247-CD57-4926-ADDA-2686B5AFE586}" xr6:coauthVersionLast="47" xr6:coauthVersionMax="47" xr10:uidLastSave="{00000000-0000-0000-0000-000000000000}"/>
  <bookViews>
    <workbookView xWindow="-120" yWindow="-120" windowWidth="24240" windowHeight="13020" xr2:uid="{3EDCADDE-BFAC-4473-AEEB-38765A6B59C2}"/>
  </bookViews>
  <sheets>
    <sheet name="Расчет   ИБР на 2025 год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5" i="1" l="1"/>
  <c r="Q16" i="1"/>
  <c r="O14" i="1"/>
  <c r="Q14" i="1"/>
  <c r="S14" i="1" s="1"/>
  <c r="Q13" i="1"/>
  <c r="O12" i="1"/>
  <c r="S12" i="1" s="1"/>
  <c r="O10" i="1"/>
  <c r="O9" i="1"/>
  <c r="O6" i="1"/>
  <c r="S6" i="1" s="1"/>
  <c r="P17" i="1"/>
  <c r="R17" i="1"/>
  <c r="S7" i="1"/>
  <c r="S8" i="1"/>
  <c r="S9" i="1"/>
  <c r="S10" i="1"/>
  <c r="S11" i="1"/>
  <c r="S15" i="1"/>
  <c r="S16" i="1"/>
  <c r="S5" i="1"/>
  <c r="Q17" i="1" l="1"/>
  <c r="S13" i="1"/>
  <c r="S17" i="1" s="1"/>
  <c r="S19" i="1" s="1"/>
  <c r="O17" i="1"/>
</calcChain>
</file>

<file path=xl/sharedStrings.xml><?xml version="1.0" encoding="utf-8"?>
<sst xmlns="http://schemas.openxmlformats.org/spreadsheetml/2006/main" count="46" uniqueCount="46">
  <si>
    <t>[A]
МО Код</t>
  </si>
  <si>
    <t>[B]
МО Описание</t>
  </si>
  <si>
    <t>[C]
Норматив на содержание органов местного самоуправления в части заработной платы и материальных затрат</t>
  </si>
  <si>
    <t>[J]
Норматив на организацию благоустройства в нселённых пунктах (город и городское поселение)</t>
  </si>
  <si>
    <t>[K]
Норматив на организацию благоустройства в нселённых пунктах (сельское поселение)</t>
  </si>
  <si>
    <t>[P]
Норматив на иные вопросы местного значения</t>
  </si>
  <si>
    <t>[V]
Численность постоянного населения</t>
  </si>
  <si>
    <t>[AA]
Численность постоянного сельского населения</t>
  </si>
  <si>
    <t>[AB]
Численность постоянного городского населения</t>
  </si>
  <si>
    <t>[AG]
коэффициент
Содержание органов местного самоуправления</t>
  </si>
  <si>
    <t>[AH]
коэффициент
комплексный: Содержание органов местного самоуправления</t>
  </si>
  <si>
    <t>[AT]
коэффициент
комплексный: Организация благоустройства в населённых пунктах муниципальных образований области</t>
  </si>
  <si>
    <t>[AU]
коэффициент
комплексный: Прочие расходы</t>
  </si>
  <si>
    <t>[AV]
коэффициент
Коэффициент прочих расходов</t>
  </si>
  <si>
    <t>[BM]
Содержание ОМС</t>
  </si>
  <si>
    <t>[BW]
Благоустройство населённых пунктов</t>
  </si>
  <si>
    <t>[BX]
Прочие расходы</t>
  </si>
  <si>
    <t>[CD]
Расчёт ИБР</t>
  </si>
  <si>
    <t>11</t>
  </si>
  <si>
    <t>Кильмезский район</t>
  </si>
  <si>
    <t>104</t>
  </si>
  <si>
    <t>Кильмезское городское поселение</t>
  </si>
  <si>
    <t>105</t>
  </si>
  <si>
    <t>Вихаревское сельское поселение</t>
  </si>
  <si>
    <t>106</t>
  </si>
  <si>
    <t>Моторское сельское поселение</t>
  </si>
  <si>
    <t>107</t>
  </si>
  <si>
    <t>Чернушское сельское поселение</t>
  </si>
  <si>
    <t>108</t>
  </si>
  <si>
    <t>Рыбно-Ватажское сельское поселение</t>
  </si>
  <si>
    <t>109</t>
  </si>
  <si>
    <t>Дамаскинское сельское поселение</t>
  </si>
  <si>
    <t>110</t>
  </si>
  <si>
    <t>Паскинское сельское поселение</t>
  </si>
  <si>
    <t>111</t>
  </si>
  <si>
    <t>Малокильмезское сельское поселение</t>
  </si>
  <si>
    <t>112</t>
  </si>
  <si>
    <t>Большепорекское сельское поселение</t>
  </si>
  <si>
    <t>113</t>
  </si>
  <si>
    <t>Бурашевское сельское поселение</t>
  </si>
  <si>
    <t>114</t>
  </si>
  <si>
    <t>Зимнякское сельское поселение</t>
  </si>
  <si>
    <t>115</t>
  </si>
  <si>
    <t>Селинское сельское поселение</t>
  </si>
  <si>
    <t>Расчет ИБР 2025 год</t>
  </si>
  <si>
    <t>Репрезен-тативные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</si>
</sst>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right"/>
    </xf>
    <xf numFmtId="0" fontId="4" fillId="0" borderId="0" xfId="0" applyFont="1"/>
    <xf numFmtId="49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right"/>
    </xf>
    <xf numFmtId="49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49" fontId="2" fillId="0" borderId="1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164" fontId="2" fillId="0" borderId="3" xfId="0" applyNumberFormat="1" applyFont="1" applyBorder="1"/>
    <xf numFmtId="164" fontId="2" fillId="0" borderId="4" xfId="0" applyNumberFormat="1" applyFont="1" applyBorder="1"/>
    <xf numFmtId="164" fontId="2" fillId="0" borderId="5" xfId="0" applyNumberFormat="1" applyFont="1" applyBorder="1" applyAlignment="1">
      <alignment horizontal="right"/>
    </xf>
    <xf numFmtId="164" fontId="2" fillId="0" borderId="6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164" fontId="2" fillId="0" borderId="9" xfId="0" applyNumberFormat="1" applyFont="1" applyBorder="1" applyAlignment="1">
      <alignment horizontal="right"/>
    </xf>
    <xf numFmtId="164" fontId="2" fillId="0" borderId="10" xfId="0" applyNumberFormat="1" applyFont="1" applyBorder="1" applyAlignment="1">
      <alignment horizontal="right"/>
    </xf>
    <xf numFmtId="164" fontId="5" fillId="0" borderId="7" xfId="0" applyNumberFormat="1" applyFont="1" applyBorder="1" applyAlignment="1">
      <alignment horizontal="right"/>
    </xf>
    <xf numFmtId="0" fontId="5" fillId="0" borderId="0" xfId="0" applyFont="1"/>
    <xf numFmtId="164" fontId="5" fillId="0" borderId="0" xfId="0" applyNumberFormat="1" applyFont="1"/>
    <xf numFmtId="0" fontId="6" fillId="0" borderId="1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6460AE-E0B0-461D-8E2A-14C75BF14A27}">
  <dimension ref="A1:S19"/>
  <sheetViews>
    <sheetView tabSelected="1" workbookViewId="0">
      <selection activeCell="S19" sqref="S19"/>
    </sheetView>
  </sheetViews>
  <sheetFormatPr defaultRowHeight="12.75" x14ac:dyDescent="0.2"/>
  <cols>
    <col min="1" max="1" width="4.42578125" style="2" customWidth="1"/>
    <col min="2" max="2" width="18.7109375" style="2" customWidth="1"/>
    <col min="3" max="3" width="8.42578125" style="3" customWidth="1"/>
    <col min="4" max="4" width="7.28515625" style="3" customWidth="1"/>
    <col min="5" max="5" width="7.85546875" style="3" customWidth="1"/>
    <col min="6" max="6" width="6.140625" style="3" customWidth="1"/>
    <col min="7" max="7" width="6" style="3" customWidth="1"/>
    <col min="8" max="8" width="7.42578125" style="3" customWidth="1"/>
    <col min="9" max="9" width="6.7109375" style="3" customWidth="1"/>
    <col min="10" max="10" width="5.7109375" style="3" customWidth="1"/>
    <col min="11" max="11" width="5.5703125" style="3" customWidth="1"/>
    <col min="12" max="12" width="9.7109375" style="3" customWidth="1"/>
    <col min="13" max="14" width="6.42578125" style="3" customWidth="1"/>
    <col min="15" max="15" width="10.42578125" style="3" customWidth="1"/>
    <col min="16" max="16" width="10.140625" style="3" customWidth="1"/>
    <col min="17" max="17" width="9.5703125" style="3" customWidth="1"/>
    <col min="18" max="18" width="6.7109375" style="3" customWidth="1"/>
    <col min="19" max="19" width="10" style="1" bestFit="1" customWidth="1"/>
    <col min="20" max="16384" width="9.140625" style="1"/>
  </cols>
  <sheetData>
    <row r="1" spans="1:19" x14ac:dyDescent="0.2">
      <c r="A1" s="25" t="s">
        <v>44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</row>
    <row r="3" spans="1:19" s="4" customFormat="1" ht="178.5" x14ac:dyDescent="0.2">
      <c r="A3" s="10" t="s">
        <v>0</v>
      </c>
      <c r="B3" s="10" t="s">
        <v>1</v>
      </c>
      <c r="C3" s="11" t="s">
        <v>2</v>
      </c>
      <c r="D3" s="11" t="s">
        <v>3</v>
      </c>
      <c r="E3" s="11" t="s">
        <v>4</v>
      </c>
      <c r="F3" s="11" t="s">
        <v>5</v>
      </c>
      <c r="G3" s="11" t="s">
        <v>6</v>
      </c>
      <c r="H3" s="11" t="s">
        <v>7</v>
      </c>
      <c r="I3" s="11" t="s">
        <v>8</v>
      </c>
      <c r="J3" s="11" t="s">
        <v>9</v>
      </c>
      <c r="K3" s="11" t="s">
        <v>10</v>
      </c>
      <c r="L3" s="11" t="s">
        <v>11</v>
      </c>
      <c r="M3" s="11" t="s">
        <v>12</v>
      </c>
      <c r="N3" s="11" t="s">
        <v>13</v>
      </c>
      <c r="O3" s="11" t="s">
        <v>14</v>
      </c>
      <c r="P3" s="11" t="s">
        <v>15</v>
      </c>
      <c r="Q3" s="11" t="s">
        <v>16</v>
      </c>
      <c r="R3" s="11" t="s">
        <v>17</v>
      </c>
      <c r="S3" s="24" t="s">
        <v>45</v>
      </c>
    </row>
    <row r="4" spans="1:19" ht="13.5" thickBot="1" x14ac:dyDescent="0.25">
      <c r="A4" s="5" t="s">
        <v>18</v>
      </c>
      <c r="B4" s="5" t="s">
        <v>19</v>
      </c>
      <c r="C4" s="6"/>
      <c r="D4" s="6"/>
      <c r="E4" s="6"/>
      <c r="F4" s="6"/>
      <c r="G4" s="6">
        <v>9650</v>
      </c>
      <c r="H4" s="6">
        <v>4397</v>
      </c>
      <c r="I4" s="6">
        <v>5253</v>
      </c>
      <c r="J4" s="6"/>
      <c r="K4" s="6"/>
      <c r="L4" s="6">
        <v>1.0309999999999999</v>
      </c>
      <c r="M4" s="6">
        <v>1</v>
      </c>
      <c r="N4" s="6">
        <v>1</v>
      </c>
      <c r="O4" s="6"/>
      <c r="P4" s="6"/>
      <c r="Q4" s="6"/>
      <c r="R4" s="6">
        <v>0</v>
      </c>
    </row>
    <row r="5" spans="1:19" ht="25.5" x14ac:dyDescent="0.2">
      <c r="A5" s="7" t="s">
        <v>20</v>
      </c>
      <c r="B5" s="9" t="s">
        <v>21</v>
      </c>
      <c r="C5" s="8"/>
      <c r="D5" s="8">
        <v>710</v>
      </c>
      <c r="E5" s="8"/>
      <c r="F5" s="8">
        <v>335</v>
      </c>
      <c r="G5" s="8">
        <v>5253</v>
      </c>
      <c r="H5" s="8"/>
      <c r="I5" s="8">
        <v>5253</v>
      </c>
      <c r="J5" s="8"/>
      <c r="K5" s="8"/>
      <c r="L5" s="8">
        <v>1.0309999999999999</v>
      </c>
      <c r="M5" s="8">
        <v>1</v>
      </c>
      <c r="N5" s="8">
        <v>1</v>
      </c>
      <c r="O5" s="12">
        <v>0</v>
      </c>
      <c r="P5" s="12">
        <v>3845248.53</v>
      </c>
      <c r="Q5" s="12">
        <v>1759755</v>
      </c>
      <c r="R5" s="13">
        <v>0.28214899999999998</v>
      </c>
      <c r="S5" s="14">
        <f>O5+P5+Q5</f>
        <v>5605003.5299999993</v>
      </c>
    </row>
    <row r="6" spans="1:19" x14ac:dyDescent="0.2">
      <c r="A6" s="7" t="s">
        <v>22</v>
      </c>
      <c r="B6" s="7" t="s">
        <v>23</v>
      </c>
      <c r="C6" s="8">
        <v>4356</v>
      </c>
      <c r="D6" s="8"/>
      <c r="E6" s="8">
        <v>710</v>
      </c>
      <c r="F6" s="8">
        <v>374</v>
      </c>
      <c r="G6" s="8">
        <v>516</v>
      </c>
      <c r="H6" s="8">
        <v>516</v>
      </c>
      <c r="I6" s="8"/>
      <c r="J6" s="8">
        <v>1</v>
      </c>
      <c r="K6" s="8">
        <v>1.0900000000000001</v>
      </c>
      <c r="L6" s="8">
        <v>1.0309999999999999</v>
      </c>
      <c r="M6" s="8">
        <v>1</v>
      </c>
      <c r="N6" s="8">
        <v>1</v>
      </c>
      <c r="O6" s="12">
        <f>2449988.64-50000</f>
        <v>2399988.64</v>
      </c>
      <c r="P6" s="12">
        <v>377717.16</v>
      </c>
      <c r="Q6" s="12">
        <v>192984</v>
      </c>
      <c r="R6" s="13">
        <v>1.547987</v>
      </c>
      <c r="S6" s="15">
        <f t="shared" ref="S6:S16" si="0">O6+P6+Q6</f>
        <v>2970689.8000000003</v>
      </c>
    </row>
    <row r="7" spans="1:19" x14ac:dyDescent="0.2">
      <c r="A7" s="7" t="s">
        <v>24</v>
      </c>
      <c r="B7" s="7" t="s">
        <v>25</v>
      </c>
      <c r="C7" s="8">
        <v>3986</v>
      </c>
      <c r="D7" s="8"/>
      <c r="E7" s="8">
        <v>710</v>
      </c>
      <c r="F7" s="8">
        <v>127</v>
      </c>
      <c r="G7" s="8">
        <v>564</v>
      </c>
      <c r="H7" s="8">
        <v>564</v>
      </c>
      <c r="I7" s="8"/>
      <c r="J7" s="8">
        <v>1</v>
      </c>
      <c r="K7" s="8">
        <v>1.0900000000000001</v>
      </c>
      <c r="L7" s="8">
        <v>1.0309999999999999</v>
      </c>
      <c r="M7" s="8">
        <v>1</v>
      </c>
      <c r="N7" s="8">
        <v>1</v>
      </c>
      <c r="O7" s="12">
        <v>2450433.36</v>
      </c>
      <c r="P7" s="12">
        <v>412853.64</v>
      </c>
      <c r="Q7" s="12">
        <v>71628</v>
      </c>
      <c r="R7" s="13">
        <v>1.376028</v>
      </c>
      <c r="S7" s="15">
        <f t="shared" si="0"/>
        <v>2934915</v>
      </c>
    </row>
    <row r="8" spans="1:19" x14ac:dyDescent="0.2">
      <c r="A8" s="7" t="s">
        <v>26</v>
      </c>
      <c r="B8" s="7" t="s">
        <v>27</v>
      </c>
      <c r="C8" s="8">
        <v>5818</v>
      </c>
      <c r="D8" s="8"/>
      <c r="E8" s="8">
        <v>710</v>
      </c>
      <c r="F8" s="8">
        <v>559</v>
      </c>
      <c r="G8" s="8">
        <v>341</v>
      </c>
      <c r="H8" s="8">
        <v>341</v>
      </c>
      <c r="I8" s="8"/>
      <c r="J8" s="8">
        <v>1</v>
      </c>
      <c r="K8" s="8">
        <v>1.0900000000000001</v>
      </c>
      <c r="L8" s="8">
        <v>1.0309999999999999</v>
      </c>
      <c r="M8" s="8">
        <v>1</v>
      </c>
      <c r="N8" s="8">
        <v>1</v>
      </c>
      <c r="O8" s="12">
        <v>2162492.42</v>
      </c>
      <c r="P8" s="12">
        <v>249615.41</v>
      </c>
      <c r="Q8" s="12">
        <v>190619</v>
      </c>
      <c r="R8" s="13">
        <v>2.0182980000000001</v>
      </c>
      <c r="S8" s="15">
        <f t="shared" si="0"/>
        <v>2602726.83</v>
      </c>
    </row>
    <row r="9" spans="1:19" x14ac:dyDescent="0.2">
      <c r="A9" s="7" t="s">
        <v>28</v>
      </c>
      <c r="B9" s="7" t="s">
        <v>29</v>
      </c>
      <c r="C9" s="8">
        <v>3836</v>
      </c>
      <c r="D9" s="8"/>
      <c r="E9" s="8">
        <v>710</v>
      </c>
      <c r="F9" s="8">
        <v>197</v>
      </c>
      <c r="G9" s="8">
        <v>637</v>
      </c>
      <c r="H9" s="8">
        <v>637</v>
      </c>
      <c r="I9" s="8"/>
      <c r="J9" s="8">
        <v>1</v>
      </c>
      <c r="K9" s="8">
        <v>1.0900000000000001</v>
      </c>
      <c r="L9" s="8">
        <v>1.0309999999999999</v>
      </c>
      <c r="M9" s="8">
        <v>1</v>
      </c>
      <c r="N9" s="8">
        <v>1</v>
      </c>
      <c r="O9" s="12">
        <f>2663449.88-50000</f>
        <v>2613449.88</v>
      </c>
      <c r="P9" s="12">
        <v>466290.37</v>
      </c>
      <c r="Q9" s="12">
        <v>125489</v>
      </c>
      <c r="R9" s="13">
        <v>1.3513040000000001</v>
      </c>
      <c r="S9" s="15">
        <f t="shared" si="0"/>
        <v>3205229.25</v>
      </c>
    </row>
    <row r="10" spans="1:19" x14ac:dyDescent="0.2">
      <c r="A10" s="7" t="s">
        <v>30</v>
      </c>
      <c r="B10" s="7" t="s">
        <v>31</v>
      </c>
      <c r="C10" s="8">
        <v>8649</v>
      </c>
      <c r="D10" s="8"/>
      <c r="E10" s="8">
        <v>710</v>
      </c>
      <c r="F10" s="8">
        <v>2481</v>
      </c>
      <c r="G10" s="8">
        <v>214</v>
      </c>
      <c r="H10" s="8">
        <v>214</v>
      </c>
      <c r="I10" s="8"/>
      <c r="J10" s="8">
        <v>1</v>
      </c>
      <c r="K10" s="8">
        <v>1.0900000000000001</v>
      </c>
      <c r="L10" s="8">
        <v>1.0309999999999999</v>
      </c>
      <c r="M10" s="8">
        <v>1</v>
      </c>
      <c r="N10" s="8">
        <v>1</v>
      </c>
      <c r="O10" s="12">
        <f>2017465.74+300000</f>
        <v>2317465.7400000002</v>
      </c>
      <c r="P10" s="12">
        <v>156650.14000000001</v>
      </c>
      <c r="Q10" s="12">
        <v>530934</v>
      </c>
      <c r="R10" s="13">
        <v>3.3425090000000002</v>
      </c>
      <c r="S10" s="15">
        <f t="shared" si="0"/>
        <v>3005049.8800000004</v>
      </c>
    </row>
    <row r="11" spans="1:19" x14ac:dyDescent="0.2">
      <c r="A11" s="7" t="s">
        <v>32</v>
      </c>
      <c r="B11" s="7" t="s">
        <v>33</v>
      </c>
      <c r="C11" s="8">
        <v>5558</v>
      </c>
      <c r="D11" s="8"/>
      <c r="E11" s="8">
        <v>710</v>
      </c>
      <c r="F11" s="8">
        <v>427</v>
      </c>
      <c r="G11" s="8">
        <v>333</v>
      </c>
      <c r="H11" s="8">
        <v>333</v>
      </c>
      <c r="I11" s="8"/>
      <c r="J11" s="8">
        <v>1</v>
      </c>
      <c r="K11" s="8">
        <v>1.0900000000000001</v>
      </c>
      <c r="L11" s="8">
        <v>1.0309999999999999</v>
      </c>
      <c r="M11" s="8">
        <v>1</v>
      </c>
      <c r="N11" s="8">
        <v>1</v>
      </c>
      <c r="O11" s="12">
        <v>2017387.26</v>
      </c>
      <c r="P11" s="12">
        <v>243759.33</v>
      </c>
      <c r="Q11" s="12">
        <v>142191</v>
      </c>
      <c r="R11" s="13">
        <v>1.908453</v>
      </c>
      <c r="S11" s="15">
        <f t="shared" si="0"/>
        <v>2403337.59</v>
      </c>
    </row>
    <row r="12" spans="1:19" x14ac:dyDescent="0.2">
      <c r="A12" s="7" t="s">
        <v>34</v>
      </c>
      <c r="B12" s="7" t="s">
        <v>35</v>
      </c>
      <c r="C12" s="8">
        <v>3043</v>
      </c>
      <c r="D12" s="8"/>
      <c r="E12" s="8">
        <v>710</v>
      </c>
      <c r="F12" s="8">
        <v>72</v>
      </c>
      <c r="G12" s="8">
        <v>782</v>
      </c>
      <c r="H12" s="8">
        <v>782</v>
      </c>
      <c r="I12" s="8"/>
      <c r="J12" s="8">
        <v>1</v>
      </c>
      <c r="K12" s="8">
        <v>1.0900000000000001</v>
      </c>
      <c r="L12" s="8">
        <v>1.0309999999999999</v>
      </c>
      <c r="M12" s="8">
        <v>1</v>
      </c>
      <c r="N12" s="8">
        <v>1</v>
      </c>
      <c r="O12" s="12">
        <f>2593792.34-200000</f>
        <v>2393792.34</v>
      </c>
      <c r="P12" s="12">
        <v>572431.81999999995</v>
      </c>
      <c r="Q12" s="12">
        <v>56304</v>
      </c>
      <c r="R12" s="13">
        <v>1.089685</v>
      </c>
      <c r="S12" s="15">
        <f t="shared" si="0"/>
        <v>3022528.1599999997</v>
      </c>
    </row>
    <row r="13" spans="1:19" x14ac:dyDescent="0.2">
      <c r="A13" s="7" t="s">
        <v>36</v>
      </c>
      <c r="B13" s="7" t="s">
        <v>37</v>
      </c>
      <c r="C13" s="8">
        <v>4962</v>
      </c>
      <c r="D13" s="8"/>
      <c r="E13" s="8">
        <v>710</v>
      </c>
      <c r="F13" s="8">
        <v>1381</v>
      </c>
      <c r="G13" s="8">
        <v>373</v>
      </c>
      <c r="H13" s="8">
        <v>373</v>
      </c>
      <c r="I13" s="8"/>
      <c r="J13" s="8">
        <v>1</v>
      </c>
      <c r="K13" s="8">
        <v>1.0900000000000001</v>
      </c>
      <c r="L13" s="8">
        <v>1.0309999999999999</v>
      </c>
      <c r="M13" s="8">
        <v>1</v>
      </c>
      <c r="N13" s="8">
        <v>1</v>
      </c>
      <c r="O13" s="12">
        <v>2017400.34</v>
      </c>
      <c r="P13" s="12">
        <v>273039.73</v>
      </c>
      <c r="Q13" s="12">
        <f>515113+400000</f>
        <v>915113</v>
      </c>
      <c r="R13" s="13">
        <v>1.9889349999999999</v>
      </c>
      <c r="S13" s="15">
        <f t="shared" si="0"/>
        <v>3205553.0700000003</v>
      </c>
    </row>
    <row r="14" spans="1:19" x14ac:dyDescent="0.2">
      <c r="A14" s="7" t="s">
        <v>38</v>
      </c>
      <c r="B14" s="7" t="s">
        <v>39</v>
      </c>
      <c r="C14" s="8">
        <v>16661</v>
      </c>
      <c r="D14" s="8"/>
      <c r="E14" s="8">
        <v>710</v>
      </c>
      <c r="F14" s="8">
        <v>6880</v>
      </c>
      <c r="G14" s="8">
        <v>127</v>
      </c>
      <c r="H14" s="8">
        <v>127</v>
      </c>
      <c r="I14" s="8"/>
      <c r="J14" s="8">
        <v>1</v>
      </c>
      <c r="K14" s="8">
        <v>1.0900000000000001</v>
      </c>
      <c r="L14" s="8">
        <v>1.0309999999999999</v>
      </c>
      <c r="M14" s="8">
        <v>1</v>
      </c>
      <c r="N14" s="8">
        <v>1</v>
      </c>
      <c r="O14" s="12">
        <f>2306382.23-350000</f>
        <v>1956382.23</v>
      </c>
      <c r="P14" s="12">
        <v>92965.27</v>
      </c>
      <c r="Q14" s="12">
        <f>873760-200000</f>
        <v>673760</v>
      </c>
      <c r="R14" s="13">
        <v>6.8150279999999999</v>
      </c>
      <c r="S14" s="15">
        <f t="shared" si="0"/>
        <v>2723107.5</v>
      </c>
    </row>
    <row r="15" spans="1:19" x14ac:dyDescent="0.2">
      <c r="A15" s="7" t="s">
        <v>40</v>
      </c>
      <c r="B15" s="7" t="s">
        <v>41</v>
      </c>
      <c r="C15" s="8">
        <v>6634</v>
      </c>
      <c r="D15" s="8"/>
      <c r="E15" s="8">
        <v>710</v>
      </c>
      <c r="F15" s="8">
        <v>191</v>
      </c>
      <c r="G15" s="8">
        <v>279</v>
      </c>
      <c r="H15" s="8">
        <v>279</v>
      </c>
      <c r="I15" s="8"/>
      <c r="J15" s="8">
        <v>1</v>
      </c>
      <c r="K15" s="8">
        <v>1.0900000000000001</v>
      </c>
      <c r="L15" s="8">
        <v>1.0309999999999999</v>
      </c>
      <c r="M15" s="8">
        <v>1</v>
      </c>
      <c r="N15" s="8">
        <v>1</v>
      </c>
      <c r="O15" s="12">
        <f>2017465.74-250000</f>
        <v>1767465.74</v>
      </c>
      <c r="P15" s="12">
        <v>204230.79</v>
      </c>
      <c r="Q15" s="12">
        <v>53289</v>
      </c>
      <c r="R15" s="13">
        <v>2.1561819999999998</v>
      </c>
      <c r="S15" s="15">
        <f t="shared" si="0"/>
        <v>2024985.53</v>
      </c>
    </row>
    <row r="16" spans="1:19" ht="13.5" thickBot="1" x14ac:dyDescent="0.25">
      <c r="A16" s="7" t="s">
        <v>42</v>
      </c>
      <c r="B16" s="7" t="s">
        <v>43</v>
      </c>
      <c r="C16" s="8">
        <v>8013</v>
      </c>
      <c r="D16" s="8"/>
      <c r="E16" s="8">
        <v>710</v>
      </c>
      <c r="F16" s="8">
        <v>882</v>
      </c>
      <c r="G16" s="8">
        <v>231</v>
      </c>
      <c r="H16" s="8">
        <v>231</v>
      </c>
      <c r="I16" s="8"/>
      <c r="J16" s="8">
        <v>1</v>
      </c>
      <c r="K16" s="8">
        <v>1.0900000000000001</v>
      </c>
      <c r="L16" s="8">
        <v>1.0309999999999999</v>
      </c>
      <c r="M16" s="8">
        <v>1</v>
      </c>
      <c r="N16" s="8">
        <v>1</v>
      </c>
      <c r="O16" s="16">
        <v>2017593.27</v>
      </c>
      <c r="P16" s="16">
        <v>169094.31</v>
      </c>
      <c r="Q16" s="16">
        <f>203742+50000</f>
        <v>253742</v>
      </c>
      <c r="R16" s="17">
        <v>2.7363710000000001</v>
      </c>
      <c r="S16" s="15">
        <f t="shared" si="0"/>
        <v>2440429.58</v>
      </c>
    </row>
    <row r="17" spans="15:19" ht="13.5" thickBot="1" x14ac:dyDescent="0.25">
      <c r="O17" s="18">
        <f>O16+O15+O14+O13+O12+O11+O10+O9+O8+O7+O6+O5</f>
        <v>24113851.219999999</v>
      </c>
      <c r="P17" s="19">
        <f t="shared" ref="P17:S17" si="1">P16+P15+P14+P13+P12+P11+P10+P9+P8+P7+P6+P5</f>
        <v>7063896.5</v>
      </c>
      <c r="Q17" s="19">
        <f t="shared" si="1"/>
        <v>4965808</v>
      </c>
      <c r="R17" s="20">
        <f t="shared" si="1"/>
        <v>26.612929000000001</v>
      </c>
      <c r="S17" s="21">
        <f t="shared" si="1"/>
        <v>36143555.719999999</v>
      </c>
    </row>
    <row r="18" spans="15:19" x14ac:dyDescent="0.2">
      <c r="S18" s="22"/>
    </row>
    <row r="19" spans="15:19" x14ac:dyDescent="0.2">
      <c r="S19" s="23">
        <f>S17-S5</f>
        <v>30538552.189999998</v>
      </c>
    </row>
  </sheetData>
  <mergeCells count="1">
    <mergeCell ref="A1:R1"/>
  </mergeCells>
  <pageMargins left="0.11811023622047245" right="0" top="0.55118110236220474" bottom="0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  ИБР на 2025 год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2024-11-08T10:57:39Z</cp:lastPrinted>
  <dcterms:created xsi:type="dcterms:W3CDTF">2024-11-07T14:14:39Z</dcterms:created>
  <dcterms:modified xsi:type="dcterms:W3CDTF">2024-11-08T10:58:13Z</dcterms:modified>
</cp:coreProperties>
</file>