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2320" windowHeight="10965"/>
  </bookViews>
  <sheets>
    <sheet name="01.04.18" sheetId="1" r:id="rId1"/>
  </sheets>
  <definedNames>
    <definedName name="_xlnm._FilterDatabase" localSheetId="0" hidden="1">'01.04.18'!$A$3:$ED$48</definedName>
    <definedName name="Z_027ED452_6E36_405C_A380_C4AAA8274A51_.wvu.FilterData" localSheetId="0" hidden="1">'01.04.18'!$A$3:$CQ$48</definedName>
    <definedName name="Z_06F3E528_7FD7_45EA_9733_70696AB6E064_.wvu.FilterData" localSheetId="0" hidden="1">'01.04.18'!$A$3:$ED$49</definedName>
    <definedName name="Z_06F3E528_7FD7_45EA_9733_70696AB6E064_.wvu.PrintTitles" localSheetId="0" hidden="1">'01.04.18'!$A:$A</definedName>
    <definedName name="Z_1E58ABDF_F5FA_4F2B_9F79_57A1C9A64C57_.wvu.FilterData" localSheetId="0" hidden="1">'01.04.18'!$A$3:$ED$49</definedName>
    <definedName name="Z_2FCE8099_1417_485A_8511_EE723EEA4481_.wvu.FilterData" localSheetId="0" hidden="1">'01.04.18'!$A$3:$CQ$48</definedName>
    <definedName name="Z_3EA3AE44_20E6_4193_A2F8_53C22C0865C0_.wvu.FilterData" localSheetId="0" hidden="1">'01.04.18'!$A$3:$ED$49</definedName>
    <definedName name="Z_47618C2E_2D42_45CA_BC54_3925FFBF6CE6_.wvu.FilterData" localSheetId="0" hidden="1">'01.04.18'!$A$3:$CQ$48</definedName>
    <definedName name="Z_5623871A_FE63_4492_ACCA_57FBC37D74A2_.wvu.FilterData" localSheetId="0" hidden="1">'01.04.18'!$A$3:$CQ$48</definedName>
    <definedName name="Z_67FD0576_AFA8_4CFA_A2B0_67851B563777_.wvu.FilterData" localSheetId="0" hidden="1">'01.04.18'!$A$3:$ED$49</definedName>
    <definedName name="Z_7DFBAF4F_EE4F_4154_8998_FD24AFC87B75_.wvu.FilterData" localSheetId="0" hidden="1">'01.04.18'!$A$3:$CQ$48</definedName>
    <definedName name="Z_83B01B27_C2A7_4B20_A590_F8781D350302_.wvu.FilterData" localSheetId="0" hidden="1">'01.04.18'!$A$3:$CQ$48</definedName>
    <definedName name="Z_8479B930_2ECF_4EA0_A962_FA0F8FFA65E9_.wvu.Cols" localSheetId="0" hidden="1">'01.04.18'!$AK:$AW</definedName>
    <definedName name="Z_8479B930_2ECF_4EA0_A962_FA0F8FFA65E9_.wvu.FilterData" localSheetId="0" hidden="1">'01.04.18'!$A$3:$CQ$48</definedName>
    <definedName name="Z_8479B930_2ECF_4EA0_A962_FA0F8FFA65E9_.wvu.PrintTitles" localSheetId="0" hidden="1">'01.04.18'!$A:$A</definedName>
    <definedName name="Z_86509CF0_1693_4145_BD67_1D5B5BC26910_.wvu.Cols" localSheetId="0" hidden="1">'01.04.18'!$AP:$BQ,'01.04.18'!$BX:$CA</definedName>
    <definedName name="Z_86509CF0_1693_4145_BD67_1D5B5BC26910_.wvu.FilterData" localSheetId="0" hidden="1">'01.04.18'!$A$3:$CQ$48</definedName>
    <definedName name="Z_87FAD824_FED7_4F1B_9277_9B725CB39092_.wvu.FilterData" localSheetId="0" hidden="1">'01.04.18'!$A$3:$ED$49</definedName>
    <definedName name="Z_9625BFD3_6AEA_44D4_8F34_A9CE23E02485_.wvu.FilterData" localSheetId="0" hidden="1">'01.04.18'!$A$3:$ED$49</definedName>
    <definedName name="Z_96F19E6A_E9EC_4613_AA7E_553FFAF2726F_.wvu.FilterData" localSheetId="0" hidden="1">'01.04.18'!$A$3:$CQ$48</definedName>
    <definedName name="Z_A073C89F_C785_4083_91CF_BBD92C69538C_.wvu.FilterData" localSheetId="0" hidden="1">'01.04.18'!$A$3:$CQ$48</definedName>
    <definedName name="Z_A0CB5671_798E_47D4_8F2F_926DE6C0913F_.wvu.FilterData" localSheetId="0" hidden="1">'01.04.18'!$A$3:$CQ$48</definedName>
    <definedName name="Z_CC3239AA_6ABC_4AD9_82FB_E11EF96A938B_.wvu.FilterData" localSheetId="0" hidden="1">'01.04.18'!$A$3:$ED$49</definedName>
    <definedName name="Z_CCE22413_FD19_4F63_B002_75D8202D430D_.wvu.FilterData" localSheetId="0" hidden="1">'01.04.18'!$A$3:$ED$49</definedName>
    <definedName name="Z_E3C09BFA_8B90_4516_B4A1_C40194786251_.wvu.FilterData" localSheetId="0" hidden="1">'01.04.18'!$A$3:$ED$49</definedName>
    <definedName name="Z_E6E35B51_2B6C_4505_80DA_44E3E0129050_.wvu.FilterData" localSheetId="0" hidden="1">'01.04.18'!$A$3:$ED$48</definedName>
    <definedName name="_xlnm.Print_Titles" localSheetId="0">'01.04.18'!$A:$A</definedName>
  </definedNames>
  <calcPr calcId="114210" fullCalcOnLoad="1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I5" i="1"/>
  <c r="AZ4"/>
  <c r="BA4"/>
  <c r="X5"/>
  <c r="Z5"/>
  <c r="AC5"/>
  <c r="AE5"/>
  <c r="AR5"/>
  <c r="AS5"/>
  <c r="BF5"/>
  <c r="BG5"/>
  <c r="CU5"/>
  <c r="CV5"/>
  <c r="AZ5"/>
  <c r="BA5"/>
  <c r="CL5"/>
  <c r="CM5"/>
  <c r="DC5"/>
  <c r="DD5"/>
  <c r="DJ5"/>
  <c r="BL5"/>
  <c r="BM5"/>
  <c r="X6"/>
  <c r="Z6"/>
  <c r="AC6"/>
  <c r="AE6"/>
  <c r="AR6"/>
  <c r="AS6"/>
  <c r="BF6"/>
  <c r="BG6"/>
  <c r="CU6"/>
  <c r="CV6"/>
  <c r="AZ6"/>
  <c r="BA6"/>
  <c r="CL6"/>
  <c r="CM6"/>
  <c r="DD6"/>
  <c r="DI6"/>
  <c r="DJ6"/>
  <c r="BL6"/>
  <c r="BM6"/>
  <c r="X7"/>
  <c r="Z7"/>
  <c r="AC7"/>
  <c r="AE7"/>
  <c r="AR7"/>
  <c r="AS7"/>
  <c r="BF7"/>
  <c r="BG7"/>
  <c r="CU7"/>
  <c r="CV7"/>
  <c r="AZ7"/>
  <c r="BA7"/>
  <c r="CL7"/>
  <c r="CM7"/>
  <c r="DC7"/>
  <c r="DD7"/>
  <c r="DI7"/>
  <c r="DJ7"/>
  <c r="BL7"/>
  <c r="BM7"/>
  <c r="X8"/>
  <c r="Z8"/>
  <c r="AC8"/>
  <c r="AE8"/>
  <c r="AR8"/>
  <c r="AS8"/>
  <c r="BF8"/>
  <c r="BG8"/>
  <c r="CU8"/>
  <c r="CV8"/>
  <c r="ED8"/>
  <c r="AZ8"/>
  <c r="BA8"/>
  <c r="CL8"/>
  <c r="CM8"/>
  <c r="CY8"/>
  <c r="CZ8"/>
  <c r="DI8"/>
  <c r="DJ8"/>
  <c r="BL8"/>
  <c r="BM8"/>
  <c r="X9"/>
  <c r="Z9"/>
  <c r="AC9"/>
  <c r="AE9"/>
  <c r="AR9"/>
  <c r="AS9"/>
  <c r="BF9"/>
  <c r="BG9"/>
  <c r="CU9"/>
  <c r="CV9"/>
  <c r="ED9"/>
  <c r="AZ9"/>
  <c r="BA9"/>
  <c r="CL9"/>
  <c r="CM9"/>
  <c r="DC9"/>
  <c r="DD9"/>
  <c r="DI9"/>
  <c r="DJ9"/>
  <c r="BL9"/>
  <c r="BM9"/>
  <c r="X10"/>
  <c r="Z10"/>
  <c r="AC10"/>
  <c r="AE10"/>
  <c r="AR10"/>
  <c r="AS10"/>
  <c r="BF10"/>
  <c r="BG10"/>
  <c r="CU10"/>
  <c r="CV10"/>
  <c r="ED10"/>
  <c r="AZ10"/>
  <c r="BA10"/>
  <c r="CL10"/>
  <c r="CM10"/>
  <c r="CY10"/>
  <c r="CZ10"/>
  <c r="DC10"/>
  <c r="DD10"/>
  <c r="BL10"/>
  <c r="BM10"/>
  <c r="X11"/>
  <c r="Z11"/>
  <c r="AC11"/>
  <c r="AE11"/>
  <c r="AR11"/>
  <c r="AS11"/>
  <c r="BF11"/>
  <c r="BG11"/>
  <c r="CU11"/>
  <c r="CV11"/>
  <c r="AZ11"/>
  <c r="BA11"/>
  <c r="CL11"/>
  <c r="CM11"/>
  <c r="DC11"/>
  <c r="DD11"/>
  <c r="DI11"/>
  <c r="DJ11"/>
  <c r="BL11"/>
  <c r="BM11"/>
  <c r="X12"/>
  <c r="Z12"/>
  <c r="AC12"/>
  <c r="AE12"/>
  <c r="AR12"/>
  <c r="AS12"/>
  <c r="BF12"/>
  <c r="BG12"/>
  <c r="CU12"/>
  <c r="CV12"/>
  <c r="AZ12"/>
  <c r="BA12"/>
  <c r="CL12"/>
  <c r="CM12"/>
  <c r="CY12"/>
  <c r="CZ12"/>
  <c r="DC12"/>
  <c r="DD12"/>
  <c r="DI12"/>
  <c r="DJ12"/>
  <c r="BL12"/>
  <c r="BM12"/>
  <c r="X13"/>
  <c r="Z13"/>
  <c r="AC13"/>
  <c r="AE13"/>
  <c r="AR13"/>
  <c r="AS13"/>
  <c r="BF13"/>
  <c r="BG13"/>
  <c r="CU13"/>
  <c r="CV13"/>
  <c r="ED13"/>
  <c r="AZ13"/>
  <c r="BA13"/>
  <c r="CL13"/>
  <c r="CM13"/>
  <c r="DC13"/>
  <c r="DD13"/>
  <c r="DI13"/>
  <c r="DJ13"/>
  <c r="BL13"/>
  <c r="BM13"/>
  <c r="X14"/>
  <c r="Z14"/>
  <c r="AC14"/>
  <c r="AE14"/>
  <c r="AR14"/>
  <c r="AS14"/>
  <c r="BF14"/>
  <c r="BG14"/>
  <c r="CU14"/>
  <c r="CV14"/>
  <c r="AZ14"/>
  <c r="BA14"/>
  <c r="CL14"/>
  <c r="CM14"/>
  <c r="DC14"/>
  <c r="DD14"/>
  <c r="DI14"/>
  <c r="DJ14"/>
  <c r="BL14"/>
  <c r="BM14"/>
  <c r="X15"/>
  <c r="Z15"/>
  <c r="AC15"/>
  <c r="AE15"/>
  <c r="AR15"/>
  <c r="AS15"/>
  <c r="BF15"/>
  <c r="BG15"/>
  <c r="ED15"/>
  <c r="AZ15"/>
  <c r="BA15"/>
  <c r="CL15"/>
  <c r="CM15"/>
  <c r="CY15"/>
  <c r="CZ15"/>
  <c r="DI15"/>
  <c r="DJ15"/>
  <c r="X4"/>
  <c r="Z4"/>
  <c r="AC4"/>
  <c r="AE4"/>
  <c r="AR4"/>
  <c r="AS4"/>
  <c r="BF4"/>
  <c r="BG4"/>
  <c r="ED4"/>
  <c r="CL4"/>
  <c r="CM4"/>
  <c r="DC4"/>
  <c r="DD4"/>
  <c r="DI4"/>
  <c r="DJ4"/>
  <c r="CU4"/>
  <c r="CV4"/>
  <c r="BL4"/>
  <c r="BM4"/>
  <c r="G4"/>
  <c r="I4"/>
  <c r="N4"/>
  <c r="P4"/>
  <c r="U4"/>
  <c r="AH4"/>
  <c r="AJ4"/>
  <c r="CZ4"/>
  <c r="DZ4"/>
  <c r="G5"/>
  <c r="I5"/>
  <c r="N5"/>
  <c r="P5"/>
  <c r="U5"/>
  <c r="AH5"/>
  <c r="AJ5"/>
  <c r="CZ5"/>
  <c r="DZ5"/>
  <c r="G6"/>
  <c r="I6"/>
  <c r="N6"/>
  <c r="P6"/>
  <c r="U6"/>
  <c r="AH6"/>
  <c r="AJ6"/>
  <c r="DZ6"/>
  <c r="G7"/>
  <c r="I7"/>
  <c r="N7"/>
  <c r="P7"/>
  <c r="U7"/>
  <c r="AH7"/>
  <c r="AJ7"/>
  <c r="CZ7"/>
  <c r="DV7"/>
  <c r="DX7"/>
  <c r="DZ7"/>
  <c r="G8"/>
  <c r="I8"/>
  <c r="N8"/>
  <c r="P8"/>
  <c r="U8"/>
  <c r="AH8"/>
  <c r="AJ8"/>
  <c r="DV8"/>
  <c r="DX8"/>
  <c r="DZ8"/>
  <c r="G9"/>
  <c r="I9"/>
  <c r="N9"/>
  <c r="P9"/>
  <c r="U9"/>
  <c r="AH9"/>
  <c r="AJ9"/>
  <c r="CZ9"/>
  <c r="DV9"/>
  <c r="DX9"/>
  <c r="DZ9"/>
  <c r="G10"/>
  <c r="I10"/>
  <c r="N10"/>
  <c r="P10"/>
  <c r="U10"/>
  <c r="AH10"/>
  <c r="AJ10"/>
  <c r="DV10"/>
  <c r="DX10"/>
  <c r="DZ10"/>
  <c r="G11"/>
  <c r="I11"/>
  <c r="N11"/>
  <c r="P11"/>
  <c r="U11"/>
  <c r="AH11"/>
  <c r="AJ11"/>
  <c r="CZ11"/>
  <c r="DV11"/>
  <c r="DX11"/>
  <c r="DZ11"/>
  <c r="G12"/>
  <c r="I12"/>
  <c r="N12"/>
  <c r="P12"/>
  <c r="U12"/>
  <c r="AH12"/>
  <c r="AJ12"/>
  <c r="DV12"/>
  <c r="DX12"/>
  <c r="DZ12"/>
  <c r="G13"/>
  <c r="I13"/>
  <c r="N13"/>
  <c r="P13"/>
  <c r="U13"/>
  <c r="AH13"/>
  <c r="AJ13"/>
  <c r="CZ13"/>
  <c r="DV13"/>
  <c r="DX13"/>
  <c r="DZ13"/>
  <c r="G14"/>
  <c r="I14"/>
  <c r="N14"/>
  <c r="P14"/>
  <c r="U14"/>
  <c r="AH14"/>
  <c r="AJ14"/>
  <c r="CZ14"/>
  <c r="DV14"/>
  <c r="DX14"/>
  <c r="DZ14"/>
  <c r="G15"/>
  <c r="I15"/>
  <c r="N15"/>
  <c r="P15"/>
  <c r="U15"/>
  <c r="AH15"/>
  <c r="AJ15"/>
  <c r="DV15"/>
  <c r="DX15"/>
  <c r="DZ15"/>
  <c r="ED5"/>
  <c r="ED6"/>
  <c r="ED7"/>
  <c r="ED11"/>
  <c r="ED12"/>
  <c r="ED14"/>
  <c r="BW5"/>
  <c r="CO5"/>
  <c r="DV5"/>
  <c r="DX5"/>
  <c r="BW6"/>
  <c r="CO6"/>
  <c r="DV6"/>
  <c r="DX6"/>
  <c r="BW7"/>
  <c r="CO7"/>
  <c r="BW8"/>
  <c r="CO8"/>
  <c r="BW9"/>
  <c r="CO9"/>
  <c r="BW10"/>
  <c r="CO10"/>
  <c r="BW11"/>
  <c r="CO11"/>
  <c r="BW12"/>
  <c r="CO12"/>
  <c r="BW13"/>
  <c r="CO13"/>
  <c r="BW14"/>
  <c r="CO14"/>
  <c r="BW15"/>
  <c r="CO15"/>
  <c r="CU15"/>
  <c r="CV15"/>
  <c r="G16"/>
  <c r="I16"/>
  <c r="N16"/>
  <c r="P16"/>
  <c r="U16"/>
  <c r="X16"/>
  <c r="Z16"/>
  <c r="AC16"/>
  <c r="AE16"/>
  <c r="AR16"/>
  <c r="AS16"/>
  <c r="AZ16"/>
  <c r="BA16"/>
  <c r="BW16"/>
  <c r="CL16"/>
  <c r="CM16"/>
  <c r="CO16"/>
  <c r="CU16"/>
  <c r="CV16"/>
  <c r="DJ16"/>
  <c r="DV16"/>
  <c r="DX16"/>
  <c r="DZ16"/>
  <c r="ED16"/>
  <c r="G17"/>
  <c r="I17"/>
  <c r="N17"/>
  <c r="P17"/>
  <c r="U17"/>
  <c r="X17"/>
  <c r="Z17"/>
  <c r="AC17"/>
  <c r="AE17"/>
  <c r="AR17"/>
  <c r="AS17"/>
  <c r="AZ17"/>
  <c r="BA17"/>
  <c r="BW17"/>
  <c r="CL17"/>
  <c r="CM17"/>
  <c r="CO17"/>
  <c r="CU17"/>
  <c r="CV17"/>
  <c r="DJ17"/>
  <c r="DV17"/>
  <c r="DX17"/>
  <c r="DZ17"/>
  <c r="ED17"/>
  <c r="G18"/>
  <c r="I18"/>
  <c r="N18"/>
  <c r="P18"/>
  <c r="U18"/>
  <c r="X18"/>
  <c r="Z18"/>
  <c r="AC18"/>
  <c r="AE18"/>
  <c r="AR18"/>
  <c r="AS18"/>
  <c r="AZ18"/>
  <c r="BA18"/>
  <c r="BW18"/>
  <c r="CM18"/>
  <c r="CO18"/>
  <c r="CU18"/>
  <c r="CV18"/>
  <c r="DJ18"/>
  <c r="DV18"/>
  <c r="DX18"/>
  <c r="DZ18"/>
  <c r="ED18"/>
  <c r="G19"/>
  <c r="I19"/>
  <c r="N19"/>
  <c r="P19"/>
  <c r="U19"/>
  <c r="X19"/>
  <c r="Z19"/>
  <c r="AC19"/>
  <c r="AE19"/>
  <c r="AR19"/>
  <c r="AS19"/>
  <c r="AZ19"/>
  <c r="BA19"/>
  <c r="BW19"/>
  <c r="CM19"/>
  <c r="CO19"/>
  <c r="CU19"/>
  <c r="CV19"/>
  <c r="DJ19"/>
  <c r="DV19"/>
  <c r="DX19"/>
  <c r="DZ19"/>
  <c r="ED19"/>
  <c r="G20"/>
  <c r="I20"/>
  <c r="N20"/>
  <c r="P20"/>
  <c r="U20"/>
  <c r="X20"/>
  <c r="Z20"/>
  <c r="AC20"/>
  <c r="AE20"/>
  <c r="AR20"/>
  <c r="AS20"/>
  <c r="AZ20"/>
  <c r="BA20"/>
  <c r="BW20"/>
  <c r="CM20"/>
  <c r="CO20"/>
  <c r="CU20"/>
  <c r="CV20"/>
  <c r="DJ20"/>
  <c r="DV20"/>
  <c r="DX20"/>
  <c r="DZ20"/>
  <c r="ED20"/>
  <c r="G21"/>
  <c r="I21"/>
  <c r="N21"/>
  <c r="P21"/>
  <c r="U21"/>
  <c r="X21"/>
  <c r="Z21"/>
  <c r="AC21"/>
  <c r="AE21"/>
  <c r="AR21"/>
  <c r="AS21"/>
  <c r="AZ21"/>
  <c r="BA21"/>
  <c r="BW21"/>
  <c r="CL21"/>
  <c r="CM21"/>
  <c r="CO21"/>
  <c r="CU21"/>
  <c r="CV21"/>
  <c r="DJ21"/>
  <c r="DV21"/>
  <c r="DX21"/>
  <c r="DZ21"/>
  <c r="ED21"/>
  <c r="G22"/>
  <c r="I22"/>
  <c r="N22"/>
  <c r="P22"/>
  <c r="U22"/>
  <c r="X22"/>
  <c r="Z22"/>
  <c r="AC22"/>
  <c r="AE22"/>
  <c r="AR22"/>
  <c r="AS22"/>
  <c r="AZ22"/>
  <c r="BA22"/>
  <c r="BW22"/>
  <c r="CL22"/>
  <c r="CM22"/>
  <c r="CO22"/>
  <c r="CU22"/>
  <c r="CV22"/>
  <c r="DJ22"/>
  <c r="DV22"/>
  <c r="DX22"/>
  <c r="DZ22"/>
  <c r="ED22"/>
  <c r="G23"/>
  <c r="I23"/>
  <c r="N23"/>
  <c r="P23"/>
  <c r="U23"/>
  <c r="X23"/>
  <c r="Z23"/>
  <c r="AC23"/>
  <c r="AE23"/>
  <c r="AR23"/>
  <c r="AS23"/>
  <c r="AZ23"/>
  <c r="BA23"/>
  <c r="BW23"/>
  <c r="CL23"/>
  <c r="CM23"/>
  <c r="CO23"/>
  <c r="CU23"/>
  <c r="CV23"/>
  <c r="DJ23"/>
  <c r="DV23"/>
  <c r="DX23"/>
  <c r="DZ23"/>
  <c r="ED23"/>
  <c r="G24"/>
  <c r="I24"/>
  <c r="N24"/>
  <c r="P24"/>
  <c r="U24"/>
  <c r="X24"/>
  <c r="Z24"/>
  <c r="AC24"/>
  <c r="AE24"/>
  <c r="AR24"/>
  <c r="AS24"/>
  <c r="AZ24"/>
  <c r="BA24"/>
  <c r="BW24"/>
  <c r="CM24"/>
  <c r="CO24"/>
  <c r="CU24"/>
  <c r="CV24"/>
  <c r="DJ24"/>
  <c r="DV24"/>
  <c r="DX24"/>
  <c r="DZ24"/>
  <c r="ED24"/>
  <c r="G25"/>
  <c r="I25"/>
  <c r="N25"/>
  <c r="P25"/>
  <c r="U25"/>
  <c r="X25"/>
  <c r="Z25"/>
  <c r="AC25"/>
  <c r="AE25"/>
  <c r="AR25"/>
  <c r="AS25"/>
  <c r="AZ25"/>
  <c r="BA25"/>
  <c r="BW25"/>
  <c r="CL25"/>
  <c r="CM25"/>
  <c r="CO25"/>
  <c r="CU25"/>
  <c r="CV25"/>
  <c r="DJ25"/>
  <c r="DV25"/>
  <c r="DX25"/>
  <c r="DZ25"/>
  <c r="ED25"/>
  <c r="G26"/>
  <c r="I26"/>
  <c r="N26"/>
  <c r="P26"/>
  <c r="U26"/>
  <c r="X26"/>
  <c r="Z26"/>
  <c r="AC26"/>
  <c r="AE26"/>
  <c r="AR26"/>
  <c r="AS26"/>
  <c r="AZ26"/>
  <c r="BA26"/>
  <c r="BW26"/>
  <c r="CM26"/>
  <c r="CO26"/>
  <c r="CU26"/>
  <c r="CV26"/>
  <c r="DJ26"/>
  <c r="DV26"/>
  <c r="DX26"/>
  <c r="DZ26"/>
  <c r="ED26"/>
  <c r="G27"/>
  <c r="I27"/>
  <c r="N27"/>
  <c r="P27"/>
  <c r="U27"/>
  <c r="X27"/>
  <c r="Z27"/>
  <c r="AC27"/>
  <c r="AE27"/>
  <c r="AR27"/>
  <c r="AS27"/>
  <c r="AZ27"/>
  <c r="BA27"/>
  <c r="BW27"/>
  <c r="CL27"/>
  <c r="CM27"/>
  <c r="CO27"/>
  <c r="CU27"/>
  <c r="CV27"/>
  <c r="DJ27"/>
  <c r="DV27"/>
  <c r="DX27"/>
  <c r="DZ27"/>
  <c r="ED27"/>
  <c r="G28"/>
  <c r="I28"/>
  <c r="N28"/>
  <c r="P28"/>
  <c r="U28"/>
  <c r="X28"/>
  <c r="Z28"/>
  <c r="AC28"/>
  <c r="AE28"/>
  <c r="AR28"/>
  <c r="AS28"/>
  <c r="AZ28"/>
  <c r="BA28"/>
  <c r="BW28"/>
  <c r="CM28"/>
  <c r="CO28"/>
  <c r="CU28"/>
  <c r="CV28"/>
  <c r="DJ28"/>
  <c r="DV28"/>
  <c r="DX28"/>
  <c r="DZ28"/>
  <c r="ED28"/>
  <c r="G29"/>
  <c r="I29"/>
  <c r="N29"/>
  <c r="P29"/>
  <c r="U29"/>
  <c r="X29"/>
  <c r="Z29"/>
  <c r="AC29"/>
  <c r="AE29"/>
  <c r="AR29"/>
  <c r="AS29"/>
  <c r="AZ29"/>
  <c r="BA29"/>
  <c r="BW29"/>
  <c r="CL29"/>
  <c r="CM29"/>
  <c r="CO29"/>
  <c r="CU29"/>
  <c r="CV29"/>
  <c r="DJ29"/>
  <c r="DV29"/>
  <c r="DX29"/>
  <c r="DZ29"/>
  <c r="ED29"/>
  <c r="G30"/>
  <c r="I30"/>
  <c r="N30"/>
  <c r="P30"/>
  <c r="U30"/>
  <c r="X30"/>
  <c r="Z30"/>
  <c r="AC30"/>
  <c r="AE30"/>
  <c r="AR30"/>
  <c r="AS30"/>
  <c r="AZ30"/>
  <c r="BA30"/>
  <c r="BW30"/>
  <c r="CM30"/>
  <c r="CO30"/>
  <c r="CU30"/>
  <c r="CV30"/>
  <c r="DJ30"/>
  <c r="DV30"/>
  <c r="DX30"/>
  <c r="DZ30"/>
  <c r="ED30"/>
  <c r="G31"/>
  <c r="I31"/>
  <c r="N31"/>
  <c r="P31"/>
  <c r="U31"/>
  <c r="X31"/>
  <c r="Z31"/>
  <c r="AC31"/>
  <c r="AE31"/>
  <c r="AR31"/>
  <c r="AS31"/>
  <c r="AZ31"/>
  <c r="BA31"/>
  <c r="BW31"/>
  <c r="CM31"/>
  <c r="CO31"/>
  <c r="CU31"/>
  <c r="CV31"/>
  <c r="DJ31"/>
  <c r="DV31"/>
  <c r="DX31"/>
  <c r="DZ31"/>
  <c r="ED31"/>
  <c r="G32"/>
  <c r="I32"/>
  <c r="N32"/>
  <c r="P32"/>
  <c r="U32"/>
  <c r="X32"/>
  <c r="Z32"/>
  <c r="AC32"/>
  <c r="AE32"/>
  <c r="AR32"/>
  <c r="AS32"/>
  <c r="AZ32"/>
  <c r="BA32"/>
  <c r="BW32"/>
  <c r="CL32"/>
  <c r="CM32"/>
  <c r="CO32"/>
  <c r="CU32"/>
  <c r="CV32"/>
  <c r="DJ32"/>
  <c r="DV32"/>
  <c r="DX32"/>
  <c r="DZ32"/>
  <c r="ED32"/>
  <c r="G33"/>
  <c r="I33"/>
  <c r="N33"/>
  <c r="P33"/>
  <c r="U33"/>
  <c r="X33"/>
  <c r="Z33"/>
  <c r="AC33"/>
  <c r="AE33"/>
  <c r="AR33"/>
  <c r="AS33"/>
  <c r="AZ33"/>
  <c r="BA33"/>
  <c r="BW33"/>
  <c r="CM33"/>
  <c r="CO33"/>
  <c r="CU33"/>
  <c r="CV33"/>
  <c r="DJ33"/>
  <c r="DV33"/>
  <c r="DX33"/>
  <c r="DZ33"/>
  <c r="ED33"/>
  <c r="G34"/>
  <c r="I34"/>
  <c r="N34"/>
  <c r="P34"/>
  <c r="U34"/>
  <c r="X34"/>
  <c r="Z34"/>
  <c r="AC34"/>
  <c r="AE34"/>
  <c r="AR34"/>
  <c r="AS34"/>
  <c r="AZ34"/>
  <c r="BA34"/>
  <c r="BW34"/>
  <c r="CM34"/>
  <c r="CO34"/>
  <c r="CU34"/>
  <c r="CV34"/>
  <c r="DJ34"/>
  <c r="DV34"/>
  <c r="DX34"/>
  <c r="DZ34"/>
  <c r="ED34"/>
  <c r="G35"/>
  <c r="I35"/>
  <c r="N35"/>
  <c r="P35"/>
  <c r="U35"/>
  <c r="X35"/>
  <c r="Z35"/>
  <c r="AC35"/>
  <c r="AE35"/>
  <c r="AR35"/>
  <c r="AS35"/>
  <c r="AZ35"/>
  <c r="BA35"/>
  <c r="BW35"/>
  <c r="CL35"/>
  <c r="CM35"/>
  <c r="CO35"/>
  <c r="CU35"/>
  <c r="CV35"/>
  <c r="DJ35"/>
  <c r="DV35"/>
  <c r="DX35"/>
  <c r="DZ35"/>
  <c r="ED35"/>
  <c r="F36"/>
  <c r="G36"/>
  <c r="I36"/>
  <c r="N36"/>
  <c r="P36"/>
  <c r="U36"/>
  <c r="X36"/>
  <c r="Z36"/>
  <c r="AC36"/>
  <c r="AE36"/>
  <c r="AR36"/>
  <c r="AS36"/>
  <c r="AZ36"/>
  <c r="BA36"/>
  <c r="BW36"/>
  <c r="CL36"/>
  <c r="CM36"/>
  <c r="CO36"/>
  <c r="CU36"/>
  <c r="CV36"/>
  <c r="DJ36"/>
  <c r="DV36"/>
  <c r="DX36"/>
  <c r="DZ36"/>
  <c r="ED36"/>
  <c r="G37"/>
  <c r="I37"/>
  <c r="N37"/>
  <c r="P37"/>
  <c r="U37"/>
  <c r="X37"/>
  <c r="Z37"/>
  <c r="AC37"/>
  <c r="AE37"/>
  <c r="AR37"/>
  <c r="AS37"/>
  <c r="AZ37"/>
  <c r="BA37"/>
  <c r="BW37"/>
  <c r="CM37"/>
  <c r="CO37"/>
  <c r="CU37"/>
  <c r="CV37"/>
  <c r="DJ37"/>
  <c r="DV37"/>
  <c r="DX37"/>
  <c r="DZ37"/>
  <c r="ED37"/>
  <c r="G38"/>
  <c r="I38"/>
  <c r="N38"/>
  <c r="P38"/>
  <c r="U38"/>
  <c r="X38"/>
  <c r="Z38"/>
  <c r="AC38"/>
  <c r="AE38"/>
  <c r="AR38"/>
  <c r="AS38"/>
  <c r="AZ38"/>
  <c r="BA38"/>
  <c r="BW38"/>
  <c r="CM38"/>
  <c r="CO38"/>
  <c r="CU38"/>
  <c r="CV38"/>
  <c r="DJ38"/>
  <c r="DV38"/>
  <c r="DX38"/>
  <c r="DZ38"/>
  <c r="ED38"/>
  <c r="G39"/>
  <c r="I39"/>
  <c r="N39"/>
  <c r="P39"/>
  <c r="U39"/>
  <c r="X39"/>
  <c r="Z39"/>
  <c r="AC39"/>
  <c r="AE39"/>
  <c r="AR39"/>
  <c r="AS39"/>
  <c r="AZ39"/>
  <c r="BA39"/>
  <c r="BW39"/>
  <c r="CM39"/>
  <c r="CO39"/>
  <c r="CU39"/>
  <c r="CV39"/>
  <c r="DJ39"/>
  <c r="DV39"/>
  <c r="DX39"/>
  <c r="DZ39"/>
  <c r="ED39"/>
  <c r="G40"/>
  <c r="I40"/>
  <c r="N40"/>
  <c r="P40"/>
  <c r="U40"/>
  <c r="X40"/>
  <c r="Z40"/>
  <c r="AC40"/>
  <c r="AE40"/>
  <c r="AR40"/>
  <c r="AS40"/>
  <c r="AZ40"/>
  <c r="BA40"/>
  <c r="BW40"/>
  <c r="CM40"/>
  <c r="CO40"/>
  <c r="CU40"/>
  <c r="CV40"/>
  <c r="DJ40"/>
  <c r="DV40"/>
  <c r="DX40"/>
  <c r="DZ40"/>
  <c r="ED40"/>
  <c r="G41"/>
  <c r="I41"/>
  <c r="N41"/>
  <c r="P41"/>
  <c r="U41"/>
  <c r="X41"/>
  <c r="Z41"/>
  <c r="AC41"/>
  <c r="AE41"/>
  <c r="AR41"/>
  <c r="AS41"/>
  <c r="AZ41"/>
  <c r="BA41"/>
  <c r="BW41"/>
  <c r="CL41"/>
  <c r="CM41"/>
  <c r="CO41"/>
  <c r="CU41"/>
  <c r="CV41"/>
  <c r="DJ41"/>
  <c r="DV41"/>
  <c r="DX41"/>
  <c r="DZ41"/>
  <c r="ED41"/>
  <c r="G42"/>
  <c r="I42"/>
  <c r="N42"/>
  <c r="P42"/>
  <c r="U42"/>
  <c r="X42"/>
  <c r="Z42"/>
  <c r="AC42"/>
  <c r="AE42"/>
  <c r="AR42"/>
  <c r="AS42"/>
  <c r="AZ42"/>
  <c r="BA42"/>
  <c r="BW42"/>
  <c r="CL42"/>
  <c r="CM42"/>
  <c r="CO42"/>
  <c r="CU42"/>
  <c r="CV42"/>
  <c r="DJ42"/>
  <c r="DV42"/>
  <c r="DX42"/>
  <c r="DZ42"/>
  <c r="ED42"/>
  <c r="G43"/>
  <c r="I43"/>
  <c r="N43"/>
  <c r="P43"/>
  <c r="U43"/>
  <c r="X43"/>
  <c r="Z43"/>
  <c r="AC43"/>
  <c r="AE43"/>
  <c r="AR43"/>
  <c r="AS43"/>
  <c r="AZ43"/>
  <c r="BA43"/>
  <c r="BW43"/>
  <c r="CM43"/>
  <c r="CO43"/>
  <c r="CU43"/>
  <c r="CV43"/>
  <c r="DJ43"/>
  <c r="DV43"/>
  <c r="DX43"/>
  <c r="DZ43"/>
  <c r="ED43"/>
  <c r="G44"/>
  <c r="I44"/>
  <c r="N44"/>
  <c r="P44"/>
  <c r="U44"/>
  <c r="X44"/>
  <c r="Z44"/>
  <c r="AC44"/>
  <c r="AE44"/>
  <c r="AR44"/>
  <c r="AS44"/>
  <c r="AZ44"/>
  <c r="BA44"/>
  <c r="BW44"/>
  <c r="CM44"/>
  <c r="CO44"/>
  <c r="CU44"/>
  <c r="CV44"/>
  <c r="DJ44"/>
  <c r="DV44"/>
  <c r="DX44"/>
  <c r="DZ44"/>
  <c r="ED44"/>
  <c r="G45"/>
  <c r="I45"/>
  <c r="N45"/>
  <c r="P45"/>
  <c r="U45"/>
  <c r="X45"/>
  <c r="Z45"/>
  <c r="AC45"/>
  <c r="AE45"/>
  <c r="AR45"/>
  <c r="AS45"/>
  <c r="AZ45"/>
  <c r="BA45"/>
  <c r="BW45"/>
  <c r="CM45"/>
  <c r="CO45"/>
  <c r="CU45"/>
  <c r="CV45"/>
  <c r="DJ45"/>
  <c r="DV45"/>
  <c r="DX45"/>
  <c r="DZ45"/>
  <c r="ED45"/>
  <c r="G46"/>
  <c r="I46"/>
  <c r="N46"/>
  <c r="P46"/>
  <c r="U46"/>
  <c r="X46"/>
  <c r="Z46"/>
  <c r="AC46"/>
  <c r="AE46"/>
  <c r="AR46"/>
  <c r="AS46"/>
  <c r="AZ46"/>
  <c r="BA46"/>
  <c r="BW46"/>
  <c r="CL46"/>
  <c r="CM46"/>
  <c r="CO46"/>
  <c r="CU46"/>
  <c r="CV46"/>
  <c r="DJ46"/>
  <c r="DV46"/>
  <c r="DX46"/>
  <c r="DZ46"/>
  <c r="ED46"/>
  <c r="G47"/>
  <c r="I47"/>
  <c r="N47"/>
  <c r="P47"/>
  <c r="U47"/>
  <c r="X47"/>
  <c r="Z47"/>
  <c r="AC47"/>
  <c r="AE47"/>
  <c r="AR47"/>
  <c r="AS47"/>
  <c r="AZ47"/>
  <c r="BA47"/>
  <c r="BW47"/>
  <c r="CL47"/>
  <c r="CM47"/>
  <c r="CO47"/>
  <c r="CU47"/>
  <c r="CV47"/>
  <c r="DJ47"/>
  <c r="DV47"/>
  <c r="DX47"/>
  <c r="DZ47"/>
  <c r="ED47"/>
  <c r="G48"/>
  <c r="I48"/>
  <c r="N48"/>
  <c r="P48"/>
  <c r="U48"/>
  <c r="X48"/>
  <c r="Z48"/>
  <c r="AC48"/>
  <c r="AE48"/>
  <c r="AR48"/>
  <c r="AS48"/>
  <c r="AZ48"/>
  <c r="BA48"/>
  <c r="BW48"/>
  <c r="CL48"/>
  <c r="CM48"/>
  <c r="CO48"/>
  <c r="CU48"/>
  <c r="CV48"/>
  <c r="DJ48"/>
  <c r="DV48"/>
  <c r="DX48"/>
  <c r="DZ48"/>
  <c r="ED48"/>
  <c r="BW4"/>
  <c r="CO4"/>
  <c r="DV4"/>
  <c r="DX4"/>
  <c r="CI4"/>
  <c r="CI15"/>
  <c r="CI14"/>
  <c r="CI13"/>
  <c r="CI12"/>
  <c r="CI11"/>
  <c r="CI10"/>
  <c r="DI10"/>
  <c r="CI9"/>
  <c r="CI8"/>
  <c r="CI7"/>
  <c r="CI6"/>
  <c r="CI5"/>
  <c r="BL16"/>
  <c r="BM16"/>
  <c r="BL17"/>
  <c r="BM17"/>
  <c r="BL18"/>
  <c r="BM18"/>
  <c r="BL19"/>
  <c r="BM19"/>
  <c r="BL20"/>
  <c r="BM20"/>
  <c r="BL21"/>
  <c r="BM21"/>
  <c r="BL22"/>
  <c r="BM22"/>
  <c r="BL23"/>
  <c r="BM23"/>
  <c r="BL24"/>
  <c r="BM24"/>
  <c r="BL25"/>
  <c r="BM25"/>
  <c r="BL26"/>
  <c r="BM26"/>
  <c r="BL27"/>
  <c r="BM27"/>
  <c r="BL28"/>
  <c r="BM28"/>
  <c r="BL29"/>
  <c r="BM29"/>
  <c r="BL30"/>
  <c r="BM30"/>
  <c r="BL31"/>
  <c r="BM31"/>
  <c r="BL32"/>
  <c r="BM32"/>
  <c r="BL33"/>
  <c r="BM33"/>
  <c r="BL34"/>
  <c r="BM34"/>
  <c r="BL35"/>
  <c r="BM35"/>
  <c r="BL36"/>
  <c r="BM36"/>
  <c r="BL37"/>
  <c r="BM37"/>
  <c r="BL38"/>
  <c r="BM38"/>
  <c r="BL39"/>
  <c r="BM39"/>
  <c r="BL40"/>
  <c r="BM40"/>
  <c r="BL41"/>
  <c r="BM41"/>
  <c r="BL42"/>
  <c r="BM42"/>
  <c r="BL43"/>
  <c r="BM43"/>
  <c r="BL44"/>
  <c r="BM44"/>
  <c r="BL45"/>
  <c r="BM45"/>
  <c r="BL46"/>
  <c r="BM46"/>
  <c r="BL47"/>
  <c r="BM47"/>
  <c r="BL48"/>
  <c r="BM48"/>
  <c r="CH5"/>
  <c r="CH4"/>
  <c r="DC16"/>
  <c r="DC17"/>
  <c r="DC18"/>
  <c r="DC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47"/>
  <c r="DC48"/>
  <c r="CH6"/>
  <c r="CH7"/>
  <c r="CH8"/>
  <c r="CH9"/>
  <c r="CH10"/>
  <c r="CH11"/>
  <c r="CH12"/>
  <c r="CH13"/>
  <c r="CH14"/>
  <c r="CH15"/>
  <c r="AV15"/>
  <c r="AW15"/>
  <c r="AO15"/>
  <c r="DL15"/>
  <c r="DN15"/>
  <c r="EB15"/>
  <c r="AO16"/>
  <c r="AV16"/>
  <c r="AW16"/>
  <c r="DL16"/>
  <c r="DN16"/>
  <c r="EB16"/>
  <c r="AO17"/>
  <c r="AV17"/>
  <c r="AW17"/>
  <c r="DL17"/>
  <c r="DN17"/>
  <c r="EB17"/>
  <c r="AO18"/>
  <c r="AV18"/>
  <c r="AW18"/>
  <c r="DL18"/>
  <c r="DN18"/>
  <c r="EB18"/>
  <c r="AO19"/>
  <c r="AV19"/>
  <c r="AW19"/>
  <c r="DL19"/>
  <c r="DN19"/>
  <c r="EB19"/>
  <c r="AO20"/>
  <c r="AV20"/>
  <c r="AW20"/>
  <c r="DL20"/>
  <c r="DN20"/>
  <c r="EB20"/>
  <c r="AO21"/>
  <c r="AV21"/>
  <c r="AW21"/>
  <c r="DL21"/>
  <c r="DN21"/>
  <c r="EB21"/>
  <c r="AO22"/>
  <c r="AV22"/>
  <c r="AW22"/>
  <c r="DL22"/>
  <c r="DN22"/>
  <c r="EB22"/>
  <c r="AO23"/>
  <c r="AV23"/>
  <c r="AW23"/>
  <c r="DL23"/>
  <c r="DN23"/>
  <c r="EB23"/>
  <c r="AO24"/>
  <c r="AV24"/>
  <c r="AW24"/>
  <c r="DL24"/>
  <c r="DN24"/>
  <c r="EB24"/>
  <c r="AO25"/>
  <c r="AV25"/>
  <c r="AW25"/>
  <c r="DL25"/>
  <c r="DN25"/>
  <c r="EB25"/>
  <c r="AO26"/>
  <c r="AV26"/>
  <c r="AW26"/>
  <c r="DL26"/>
  <c r="DN26"/>
  <c r="EB26"/>
  <c r="AO27"/>
  <c r="AV27"/>
  <c r="AW27"/>
  <c r="DL27"/>
  <c r="DN27"/>
  <c r="EB27"/>
  <c r="AO28"/>
  <c r="AV28"/>
  <c r="AW28"/>
  <c r="DL28"/>
  <c r="DN28"/>
  <c r="EB28"/>
  <c r="AO29"/>
  <c r="AV29"/>
  <c r="AW29"/>
  <c r="DL29"/>
  <c r="DN29"/>
  <c r="EB29"/>
  <c r="AO30"/>
  <c r="AV30"/>
  <c r="AW30"/>
  <c r="DL30"/>
  <c r="DN30"/>
  <c r="EB30"/>
  <c r="AO31"/>
  <c r="AV31"/>
  <c r="AW31"/>
  <c r="DL31"/>
  <c r="DN31"/>
  <c r="EB31"/>
  <c r="AO32"/>
  <c r="AV32"/>
  <c r="AW32"/>
  <c r="DL32"/>
  <c r="DN32"/>
  <c r="EB32"/>
  <c r="AO33"/>
  <c r="AV33"/>
  <c r="AW33"/>
  <c r="DL33"/>
  <c r="DN33"/>
  <c r="EB33"/>
  <c r="AO34"/>
  <c r="AV34"/>
  <c r="AW34"/>
  <c r="DL34"/>
  <c r="DN34"/>
  <c r="EB34"/>
  <c r="AO35"/>
  <c r="AV35"/>
  <c r="AW35"/>
  <c r="DL35"/>
  <c r="DN35"/>
  <c r="EB35"/>
  <c r="AO36"/>
  <c r="AV36"/>
  <c r="AW36"/>
  <c r="DL36"/>
  <c r="DN36"/>
  <c r="EB36"/>
  <c r="AO37"/>
  <c r="AV37"/>
  <c r="AW37"/>
  <c r="DL37"/>
  <c r="DN37"/>
  <c r="EB37"/>
  <c r="AO38"/>
  <c r="AV38"/>
  <c r="AW38"/>
  <c r="DL38"/>
  <c r="DN38"/>
  <c r="EB38"/>
  <c r="AO39"/>
  <c r="AV39"/>
  <c r="AW39"/>
  <c r="DL39"/>
  <c r="DN39"/>
  <c r="EB39"/>
  <c r="AO40"/>
  <c r="AV40"/>
  <c r="AW40"/>
  <c r="DL40"/>
  <c r="DN40"/>
  <c r="EB40"/>
  <c r="AO41"/>
  <c r="AV41"/>
  <c r="AW41"/>
  <c r="DL41"/>
  <c r="DN41"/>
  <c r="EB41"/>
  <c r="AO42"/>
  <c r="AV42"/>
  <c r="AW42"/>
  <c r="DL42"/>
  <c r="DN42"/>
  <c r="EB42"/>
  <c r="AO43"/>
  <c r="AV43"/>
  <c r="AW43"/>
  <c r="DN43"/>
  <c r="EB43"/>
  <c r="AO44"/>
  <c r="AV44"/>
  <c r="AW44"/>
  <c r="DN44"/>
  <c r="EB44"/>
  <c r="AO45"/>
  <c r="AV45"/>
  <c r="AW45"/>
  <c r="DN45"/>
  <c r="EB45"/>
  <c r="AO46"/>
  <c r="AV46"/>
  <c r="AW46"/>
  <c r="DN46"/>
  <c r="EB46"/>
  <c r="AO47"/>
  <c r="AV47"/>
  <c r="AW47"/>
  <c r="DN47"/>
  <c r="EB47"/>
  <c r="AO48"/>
  <c r="AV48"/>
  <c r="AW48"/>
  <c r="DN48"/>
  <c r="EB48"/>
  <c r="AV4"/>
  <c r="AW4"/>
  <c r="AO4"/>
  <c r="DL4"/>
  <c r="DN4"/>
  <c r="EB4"/>
  <c r="AV5"/>
  <c r="AW5"/>
  <c r="AO5"/>
  <c r="DL5"/>
  <c r="DN5"/>
  <c r="EB5"/>
  <c r="AV6"/>
  <c r="AW6"/>
  <c r="AO6"/>
  <c r="DL6"/>
  <c r="DN6"/>
  <c r="EB6"/>
  <c r="AV7"/>
  <c r="AW7"/>
  <c r="AO7"/>
  <c r="DL7"/>
  <c r="DN7"/>
  <c r="EB7"/>
  <c r="AV8"/>
  <c r="AW8"/>
  <c r="AO8"/>
  <c r="DL8"/>
  <c r="DN8"/>
  <c r="EB8"/>
  <c r="AV9"/>
  <c r="AW9"/>
  <c r="AO9"/>
  <c r="DL9"/>
  <c r="DN9"/>
  <c r="EB9"/>
  <c r="AV10"/>
  <c r="AW10"/>
  <c r="AO10"/>
  <c r="DL10"/>
  <c r="DN10"/>
  <c r="EB10"/>
  <c r="AV11"/>
  <c r="AW11"/>
  <c r="AO11"/>
  <c r="DL11"/>
  <c r="DN11"/>
  <c r="EB11"/>
  <c r="AV12"/>
  <c r="AW12"/>
  <c r="AO12"/>
  <c r="DL12"/>
  <c r="DN12"/>
  <c r="EB12"/>
  <c r="AV13"/>
  <c r="AW13"/>
  <c r="AO13"/>
  <c r="DL13"/>
  <c r="DN13"/>
  <c r="EB13"/>
  <c r="AO14"/>
  <c r="AV14"/>
  <c r="AW14"/>
  <c r="DL14"/>
  <c r="DN14"/>
  <c r="EB14"/>
  <c r="CB4"/>
  <c r="CC4"/>
  <c r="CB5"/>
  <c r="CB6"/>
  <c r="CC6"/>
  <c r="CB7"/>
  <c r="CC7"/>
  <c r="CB8"/>
  <c r="CB9"/>
  <c r="CC9"/>
  <c r="CB10"/>
  <c r="CC10"/>
  <c r="CB11"/>
  <c r="CC11"/>
  <c r="CB12"/>
  <c r="CC12"/>
  <c r="CB13"/>
  <c r="CB14"/>
  <c r="CC14"/>
  <c r="CB15"/>
  <c r="CC15"/>
  <c r="CB16"/>
  <c r="CB17"/>
  <c r="CC17"/>
  <c r="CB18"/>
  <c r="CC18"/>
  <c r="CB19"/>
  <c r="CB20"/>
  <c r="CC20"/>
  <c r="CB21"/>
  <c r="CC21"/>
  <c r="CB22"/>
  <c r="CC22"/>
  <c r="CB23"/>
  <c r="CC23"/>
  <c r="CB24"/>
  <c r="CC24"/>
  <c r="CB25"/>
  <c r="CC25"/>
  <c r="CB26"/>
  <c r="CB27"/>
  <c r="CC27"/>
  <c r="CB28"/>
  <c r="CC28"/>
  <c r="CB29"/>
  <c r="CC29"/>
  <c r="CB30"/>
  <c r="CC30"/>
  <c r="CB31"/>
  <c r="CC31"/>
  <c r="CB32"/>
  <c r="CB33"/>
  <c r="CB34"/>
  <c r="CB35"/>
  <c r="CB36"/>
  <c r="CC36"/>
  <c r="CB37"/>
  <c r="CC37"/>
  <c r="CB38"/>
  <c r="CB39"/>
  <c r="CC39"/>
  <c r="CB40"/>
  <c r="CC40"/>
  <c r="CB41"/>
  <c r="CC41"/>
  <c r="CB42"/>
  <c r="CC42"/>
  <c r="CB43"/>
  <c r="CC43"/>
  <c r="CB44"/>
  <c r="CC44"/>
  <c r="CB45"/>
  <c r="CC45"/>
  <c r="CB46"/>
  <c r="CC46"/>
  <c r="CB47"/>
  <c r="CC47"/>
  <c r="CB48"/>
  <c r="CC48"/>
  <c r="S46"/>
  <c r="S47"/>
  <c r="S48"/>
  <c r="S40"/>
  <c r="S39"/>
  <c r="S23"/>
  <c r="S26"/>
  <c r="S37"/>
  <c r="S41"/>
  <c r="S29"/>
  <c r="BS4"/>
  <c r="BS46"/>
  <c r="BS40"/>
  <c r="BS39"/>
  <c r="BS37"/>
  <c r="BS29"/>
  <c r="BS34"/>
  <c r="CC34"/>
  <c r="BS41"/>
  <c r="BS8"/>
  <c r="CC8"/>
  <c r="S20"/>
  <c r="BS20"/>
  <c r="S25"/>
  <c r="BS25"/>
  <c r="BS14"/>
  <c r="BS6"/>
  <c r="BS28"/>
  <c r="S44"/>
  <c r="BS44"/>
  <c r="S45"/>
  <c r="AM45"/>
  <c r="BS45"/>
  <c r="BS13"/>
  <c r="CC13"/>
  <c r="BS18"/>
  <c r="BS31"/>
  <c r="S21"/>
  <c r="BS21"/>
  <c r="BS43"/>
  <c r="AM47"/>
  <c r="BS47"/>
  <c r="BS10"/>
  <c r="BS15"/>
  <c r="S19"/>
  <c r="BS19"/>
  <c r="CC19"/>
  <c r="S27"/>
  <c r="BS27"/>
  <c r="S33"/>
  <c r="BS33"/>
  <c r="CC33"/>
  <c r="S42"/>
  <c r="BS42"/>
  <c r="BS9"/>
  <c r="BS12"/>
  <c r="S22"/>
  <c r="BS22"/>
  <c r="S30"/>
  <c r="BS30"/>
  <c r="BS48"/>
  <c r="BS11"/>
  <c r="S16"/>
  <c r="BS16"/>
  <c r="CC16"/>
  <c r="S17"/>
  <c r="BS17"/>
  <c r="S32"/>
  <c r="BS32"/>
  <c r="CC32"/>
  <c r="S35"/>
  <c r="BS35"/>
  <c r="CC35"/>
  <c r="S38"/>
  <c r="BS38"/>
  <c r="CC38"/>
  <c r="BS5"/>
  <c r="CC5"/>
  <c r="BS7"/>
  <c r="BS23"/>
  <c r="S24"/>
  <c r="BS24"/>
  <c r="S36"/>
  <c r="BS36"/>
  <c r="BS26"/>
  <c r="CC26"/>
  <c r="EG16"/>
  <c r="EG15"/>
  <c r="EG10"/>
  <c r="EG8"/>
  <c r="EG11"/>
  <c r="EG48"/>
  <c r="EG46"/>
  <c r="EG45"/>
  <c r="EG42"/>
  <c r="EG41"/>
  <c r="EG40"/>
  <c r="EG39"/>
  <c r="EG36"/>
  <c r="EG33"/>
  <c r="EG30"/>
  <c r="EG27"/>
  <c r="EG25"/>
  <c r="EG24"/>
  <c r="EG22"/>
  <c r="EG20"/>
  <c r="EG19"/>
  <c r="EG17"/>
  <c r="EG47"/>
  <c r="EG44"/>
  <c r="EG43"/>
  <c r="EG38"/>
  <c r="EG37"/>
  <c r="EG35"/>
  <c r="EG34"/>
  <c r="EG32"/>
  <c r="EG31"/>
  <c r="EG29"/>
  <c r="EG28"/>
  <c r="EG26"/>
  <c r="EG23"/>
  <c r="EG21"/>
  <c r="EG18"/>
  <c r="EG12"/>
  <c r="EG6"/>
  <c r="EG9"/>
  <c r="EG14"/>
  <c r="EG13"/>
  <c r="EG7"/>
  <c r="EG5"/>
  <c r="EG4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<sst xmlns="http://schemas.openxmlformats.org/spreadsheetml/2006/main" count="630" uniqueCount="296">
  <si>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</si>
  <si>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</si>
  <si>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</si>
  <si>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</si>
  <si>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</si>
  <si>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</si>
  <si>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</si>
  <si>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</si>
  <si>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</si>
  <si>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</si>
  <si>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</si>
  <si>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</si>
  <si>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</si>
  <si>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</si>
  <si>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</si>
  <si>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</si>
  <si>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</si>
  <si>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</si>
  <si>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</si>
  <si>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</si>
  <si>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</si>
  <si>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</si>
  <si>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</si>
  <si>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</si>
  <si>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</si>
  <si>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</si>
  <si>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</si>
  <si>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</si>
  <si>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</si>
  <si>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</si>
  <si>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</si>
  <si>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</si>
  <si>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</si>
  <si>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</si>
  <si>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</si>
  <si>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</si>
  <si>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</si>
  <si>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</si>
  <si>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</si>
  <si>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</si>
  <si>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</si>
  <si>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</si>
  <si>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</si>
  <si>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</si>
  <si>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</si>
  <si>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</si>
  <si>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</si>
  <si>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</si>
  <si>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</si>
  <si>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</si>
  <si>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</si>
  <si>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</si>
  <si>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</si>
  <si>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</si>
  <si>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</si>
  <si>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</si>
  <si>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</si>
  <si>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</si>
  <si>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</si>
  <si>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</si>
  <si>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</si>
  <si>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</si>
  <si>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</si>
  <si>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</si>
  <si>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</si>
  <si>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</si>
  <si>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</si>
  <si>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</si>
  <si>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</si>
  <si>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</si>
  <si>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</si>
  <si>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</si>
  <si>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</si>
  <si>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</si>
  <si>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</si>
  <si>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</si>
  <si>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</si>
  <si>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</si>
  <si>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</si>
  <si>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</si>
  <si>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</si>
  <si>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</si>
  <si>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</si>
  <si>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</si>
  <si>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</si>
  <si>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</si>
  <si>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</si>
  <si>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</si>
  <si>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</si>
  <si>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</si>
  <si>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</si>
  <si>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</si>
  <si>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</si>
  <si>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</si>
  <si>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</si>
  <si>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</si>
  <si>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</si>
  <si>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</si>
  <si>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</si>
  <si>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</si>
  <si>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</si>
  <si>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</si>
  <si>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</si>
  <si>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</si>
  <si>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</si>
  <si>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</si>
  <si>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</si>
  <si>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</si>
  <si>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</si>
  <si>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</si>
  <si>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</si>
  <si>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</si>
  <si>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</si>
  <si>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</si>
  <si>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</si>
  <si>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</si>
  <si>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</si>
  <si>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</si>
  <si>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</si>
  <si>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</si>
  <si>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</si>
  <si>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</si>
  <si>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</si>
  <si>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</si>
  <si>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</si>
  <si>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</si>
  <si>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</si>
  <si>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</si>
  <si>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</si>
  <si>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</si>
  <si>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</si>
  <si>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</si>
  <si>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</si>
  <si>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</si>
  <si>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</si>
  <si>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</si>
  <si>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</si>
  <si>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</si>
  <si>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</si>
  <si>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</si>
  <si>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</si>
  <si>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</si>
  <si>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</si>
  <si>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</si>
  <si>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</si>
  <si>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</si>
  <si>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</si>
  <si>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</si>
  <si>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</si>
  <si>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</si>
  <si>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</si>
  <si>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</si>
  <si>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</si>
  <si>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</si>
  <si>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</si>
  <si>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</si>
  <si>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</si>
  <si>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</si>
  <si>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</si>
  <si>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</si>
  <si>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</si>
  <si>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</si>
  <si>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</si>
  <si>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</si>
  <si>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</si>
  <si>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</si>
  <si>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</si>
  <si>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</si>
  <si>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</si>
  <si>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</si>
  <si>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</si>
  <si>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</si>
  <si>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</si>
  <si>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</si>
  <si>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</si>
  <si>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</si>
  <si>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</si>
  <si>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</si>
  <si>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</si>
  <si>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</si>
  <si>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</si>
  <si>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</si>
  <si>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</si>
  <si>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</si>
  <si>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</si>
  <si>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</si>
  <si>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</si>
  <si>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</si>
  <si>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</si>
  <si>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</si>
  <si>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</si>
  <si>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</si>
  <si>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</si>
  <si>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</si>
  <si>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</si>
  <si>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</si>
  <si>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</si>
  <si>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</si>
  <si>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</si>
  <si>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</si>
  <si>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</si>
  <si>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</si>
  <si>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</si>
  <si>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</si>
  <si>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</si>
  <si>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</si>
  <si>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</si>
  <si>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</si>
  <si>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</si>
  <si>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</si>
  <si>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</si>
  <si>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</si>
  <si>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</si>
  <si>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</si>
  <si>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</si>
  <si>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</si>
  <si>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</si>
  <si>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</si>
  <si>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</si>
  <si>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</si>
  <si>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</si>
  <si>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</si>
  <si>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</si>
  <si>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</si>
  <si>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</si>
  <si>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</si>
  <si>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</si>
  <si>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</si>
  <si>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</si>
  <si>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</si>
  <si>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</si>
  <si>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</si>
  <si>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</si>
  <si>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</si>
  <si>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</si>
  <si>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</si>
  <si>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</si>
  <si>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</si>
  <si>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</si>
  <si>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</si>
  <si>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</si>
  <si>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</si>
  <si>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</si>
  <si>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</si>
  <si>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</si>
  <si>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</si>
  <si>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</si>
  <si>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</si>
  <si>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</si>
  <si>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</si>
  <si>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</si>
  <si>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</si>
  <si>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</si>
  <si>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</si>
  <si>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</si>
  <si>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</si>
  <si>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</si>
  <si>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</si>
  <si>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</si>
  <si>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</si>
  <si>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</si>
  <si>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</si>
  <si>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</si>
  <si>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</si>
  <si>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</si>
  <si>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</si>
  <si>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</si>
  <si>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</si>
  <si>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</si>
  <si>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</si>
  <si>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</si>
  <si>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</si>
  <si>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</si>
  <si>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</si>
  <si>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</si>
  <si>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</si>
  <si>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</si>
  <si>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</si>
  <si>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</si>
  <si>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</si>
  <si>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</si>
  <si>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</si>
  <si>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</si>
  <si>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</si>
  <si>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</si>
  <si>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</si>
  <si>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</si>
  <si>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</si>
  <si>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</si>
  <si>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</si>
  <si>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</si>
  <si>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</si>
  <si>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</si>
  <si>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</si>
  <si>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</si>
  <si>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кв.2018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</si>
</sst>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A50" sqref="A50"/>
    </sheetView>
  </sheetViews>
  <sheetFormatPr defaultRowHeight="12.75"/>
  <cols>
    <col min="1" max="1" width="25.42578125" style="7" customWidth="1"/>
    <col min="2" max="2" width="12.7109375" style="5" hidden="1" customWidth="1"/>
    <col min="3" max="3" width="13.140625" style="5" hidden="1" customWidth="1"/>
    <col min="4" max="4" width="13.7109375" style="5" hidden="1" customWidth="1"/>
    <col min="5" max="6" width="12.5703125" style="13" hidden="1" customWidth="1"/>
    <col min="7" max="7" width="10.5703125" style="37" hidden="1" customWidth="1"/>
    <col min="8" max="8" width="10.5703125" style="13" hidden="1" customWidth="1"/>
    <col min="9" max="9" width="11" style="35" hidden="1" customWidth="1"/>
    <col min="10" max="10" width="10.140625" style="5" hidden="1" customWidth="1"/>
    <col min="11" max="11" width="12.5703125" style="5" hidden="1" customWidth="1"/>
    <col min="12" max="12" width="12.42578125" style="37" hidden="1" customWidth="1"/>
    <col min="13" max="13" width="12.42578125" style="35" hidden="1" customWidth="1"/>
    <col min="14" max="14" width="10.140625" style="51" hidden="1" customWidth="1"/>
    <col min="15" max="16" width="10.140625" style="35" hidden="1" customWidth="1"/>
    <col min="17" max="17" width="11.28515625" style="5" customWidth="1"/>
    <col min="18" max="18" width="12.42578125" style="5" customWidth="1"/>
    <col min="19" max="19" width="10.7109375" style="37" customWidth="1"/>
    <col min="20" max="20" width="9.5703125" style="13" customWidth="1"/>
    <col min="21" max="21" width="7.85546875" style="35" customWidth="1"/>
    <col min="22" max="22" width="12" style="5" customWidth="1"/>
    <col min="23" max="23" width="15.140625" style="5" customWidth="1"/>
    <col min="24" max="24" width="9.140625" style="37"/>
    <col min="25" max="26" width="9.140625" style="5"/>
    <col min="27" max="27" width="15" style="5" customWidth="1"/>
    <col min="28" max="28" width="17.140625" style="5" customWidth="1"/>
    <col min="29" max="29" width="9.28515625" style="10" customWidth="1"/>
    <col min="30" max="31" width="10.85546875" style="35" customWidth="1"/>
    <col min="32" max="36" width="10.85546875" style="35" hidden="1" customWidth="1"/>
    <col min="37" max="39" width="10.28515625" style="5" hidden="1" customWidth="1"/>
    <col min="40" max="40" width="8.85546875" style="44" hidden="1" customWidth="1"/>
    <col min="41" max="41" width="0" style="13" hidden="1" customWidth="1"/>
    <col min="42" max="42" width="15" style="5" customWidth="1"/>
    <col min="43" max="43" width="17.140625" style="5" customWidth="1"/>
    <col min="44" max="44" width="9.5703125" style="37" customWidth="1"/>
    <col min="45" max="45" width="9.42578125" style="5" customWidth="1"/>
    <col min="46" max="46" width="13.5703125" style="5" hidden="1" customWidth="1"/>
    <col min="47" max="47" width="13.85546875" style="5" hidden="1" customWidth="1"/>
    <col min="48" max="48" width="9.7109375" style="37" hidden="1" customWidth="1"/>
    <col min="49" max="49" width="9.28515625" style="35" hidden="1" customWidth="1"/>
    <col min="50" max="51" width="13.140625" style="5" customWidth="1"/>
    <col min="52" max="52" width="10.28515625" style="37" customWidth="1"/>
    <col min="53" max="53" width="11" style="35" customWidth="1"/>
    <col min="54" max="54" width="11.28515625" style="5" customWidth="1"/>
    <col min="55" max="55" width="13" style="5" customWidth="1"/>
    <col min="56" max="56" width="10.85546875" style="5" customWidth="1"/>
    <col min="57" max="57" width="13.140625" style="5" customWidth="1"/>
    <col min="58" max="59" width="9.140625" style="5"/>
    <col min="60" max="60" width="11.42578125" style="5" customWidth="1"/>
    <col min="61" max="61" width="12" style="35" customWidth="1"/>
    <col min="62" max="62" width="13.140625" style="5" customWidth="1"/>
    <col min="63" max="63" width="13.7109375" style="5" customWidth="1"/>
    <col min="64" max="64" width="8.85546875" style="37" customWidth="1"/>
    <col min="65" max="65" width="8.85546875" style="6" customWidth="1"/>
    <col min="66" max="66" width="17.5703125" style="5" hidden="1" customWidth="1"/>
    <col min="67" max="67" width="19" style="5" hidden="1" customWidth="1"/>
    <col min="68" max="68" width="20.28515625" style="37" hidden="1" customWidth="1"/>
    <col min="69" max="69" width="18.42578125" style="35" hidden="1" customWidth="1"/>
    <col min="70" max="70" width="14.42578125" style="35" hidden="1" customWidth="1"/>
    <col min="71" max="71" width="7.7109375" style="35" hidden="1" customWidth="1"/>
    <col min="72" max="72" width="12" style="35" customWidth="1"/>
    <col min="73" max="73" width="12.140625" style="35" customWidth="1"/>
    <col min="74" max="74" width="16.7109375" style="5" customWidth="1"/>
    <col min="75" max="75" width="12.7109375" style="5" customWidth="1"/>
    <col min="76" max="76" width="12" style="5" hidden="1" customWidth="1"/>
    <col min="77" max="77" width="11.85546875" style="5" hidden="1" customWidth="1"/>
    <col min="78" max="78" width="11.140625" style="5" hidden="1" customWidth="1"/>
    <col min="79" max="80" width="14.28515625" style="35" hidden="1" customWidth="1"/>
    <col min="81" max="81" width="13.42578125" style="35" hidden="1" customWidth="1"/>
    <col min="82" max="83" width="10.42578125" style="35" customWidth="1"/>
    <col min="84" max="85" width="11.42578125" style="35" customWidth="1"/>
    <col min="86" max="86" width="9.5703125" style="35" customWidth="1"/>
    <col min="87" max="87" width="9.85546875" style="35" customWidth="1"/>
    <col min="88" max="88" width="13.5703125" style="5" customWidth="1"/>
    <col min="89" max="89" width="12.5703125" style="38" customWidth="1"/>
    <col min="90" max="90" width="14.42578125" style="37" customWidth="1"/>
    <col min="91" max="91" width="11.5703125" style="5" customWidth="1"/>
    <col min="92" max="92" width="19.5703125" style="49" customWidth="1"/>
    <col min="93" max="93" width="9" style="5" customWidth="1"/>
    <col min="94" max="94" width="11.7109375" style="5" customWidth="1"/>
    <col min="95" max="97" width="9.140625" style="5"/>
    <col min="98" max="105" width="11.7109375" style="5" customWidth="1"/>
    <col min="106" max="106" width="19.7109375" style="5" customWidth="1"/>
    <col min="107" max="111" width="11.7109375" style="5" customWidth="1"/>
    <col min="112" max="112" width="13.28515625" style="5" customWidth="1"/>
    <col min="113" max="114" width="11.7109375" style="5" customWidth="1"/>
    <col min="115" max="115" width="21.85546875" style="5" hidden="1" customWidth="1"/>
    <col min="116" max="116" width="18.28515625" style="5" hidden="1" customWidth="1"/>
    <col min="117" max="117" width="19.85546875" style="5" hidden="1" customWidth="1"/>
    <col min="118" max="118" width="13.7109375" style="5" hidden="1" customWidth="1"/>
    <col min="119" max="124" width="13.7109375" style="5" customWidth="1"/>
    <col min="125" max="125" width="19.140625" style="5" hidden="1" customWidth="1"/>
    <col min="126" max="126" width="14.5703125" style="5" hidden="1" customWidth="1"/>
    <col min="127" max="127" width="18.5703125" style="5" hidden="1" customWidth="1"/>
    <col min="128" max="128" width="10.28515625" style="5" hidden="1" customWidth="1"/>
    <col min="129" max="129" width="17.85546875" style="5" hidden="1" customWidth="1"/>
    <col min="130" max="130" width="9.85546875" style="5" hidden="1" customWidth="1"/>
    <col min="131" max="131" width="16.42578125" style="5" hidden="1" customWidth="1"/>
    <col min="132" max="132" width="10.28515625" style="5" hidden="1" customWidth="1"/>
    <col min="133" max="133" width="14.7109375" style="5" customWidth="1"/>
    <col min="134" max="134" width="9.140625" style="5"/>
    <col min="135" max="135" width="10.85546875" style="5" customWidth="1"/>
    <col min="136" max="136" width="11.5703125" style="5" customWidth="1"/>
    <col min="137" max="137" width="13" style="5" customWidth="1"/>
    <col min="138" max="16384" width="9.140625" style="5"/>
  </cols>
  <sheetData>
    <row r="1" spans="1:151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51" s="29" customFormat="1" ht="123" customHeight="1">
      <c r="A2" s="109" t="s">
        <v>0</v>
      </c>
      <c r="B2" s="106" t="s">
        <v>252</v>
      </c>
      <c r="C2" s="106"/>
      <c r="D2" s="106"/>
      <c r="E2" s="106"/>
      <c r="F2" s="106"/>
      <c r="G2" s="106"/>
      <c r="H2" s="106"/>
      <c r="I2" s="106"/>
      <c r="J2" s="111" t="s">
        <v>218</v>
      </c>
      <c r="K2" s="111"/>
      <c r="L2" s="111"/>
      <c r="M2" s="111"/>
      <c r="N2" s="111"/>
      <c r="O2" s="111"/>
      <c r="P2" s="111"/>
      <c r="Q2" s="106" t="s">
        <v>219</v>
      </c>
      <c r="R2" s="106"/>
      <c r="S2" s="106"/>
      <c r="T2" s="106"/>
      <c r="U2" s="106"/>
      <c r="V2" s="103" t="s">
        <v>264</v>
      </c>
      <c r="W2" s="104"/>
      <c r="X2" s="104"/>
      <c r="Y2" s="104"/>
      <c r="Z2" s="105"/>
      <c r="AA2" s="103" t="s">
        <v>265</v>
      </c>
      <c r="AB2" s="104"/>
      <c r="AC2" s="104"/>
      <c r="AD2" s="104"/>
      <c r="AE2" s="105"/>
      <c r="AF2" s="103" t="s">
        <v>280</v>
      </c>
      <c r="AG2" s="104"/>
      <c r="AH2" s="104"/>
      <c r="AI2" s="104"/>
      <c r="AJ2" s="105"/>
      <c r="AK2" s="106" t="s">
        <v>84</v>
      </c>
      <c r="AL2" s="106"/>
      <c r="AM2" s="106"/>
      <c r="AN2" s="106"/>
      <c r="AO2" s="106"/>
      <c r="AP2" s="103" t="s">
        <v>266</v>
      </c>
      <c r="AQ2" s="104"/>
      <c r="AR2" s="104"/>
      <c r="AS2" s="105"/>
      <c r="AT2" s="103" t="s">
        <v>220</v>
      </c>
      <c r="AU2" s="104"/>
      <c r="AV2" s="104"/>
      <c r="AW2" s="105"/>
      <c r="AX2" s="106" t="s">
        <v>281</v>
      </c>
      <c r="AY2" s="106"/>
      <c r="AZ2" s="106"/>
      <c r="BA2" s="106"/>
      <c r="BB2" s="103" t="s">
        <v>282</v>
      </c>
      <c r="BC2" s="104"/>
      <c r="BD2" s="104"/>
      <c r="BE2" s="104"/>
      <c r="BF2" s="104"/>
      <c r="BG2" s="105"/>
      <c r="BH2" s="106" t="s">
        <v>267</v>
      </c>
      <c r="BI2" s="106"/>
      <c r="BJ2" s="106"/>
      <c r="BK2" s="106"/>
      <c r="BL2" s="106"/>
      <c r="BM2" s="106"/>
      <c r="BN2" s="106" t="s">
        <v>221</v>
      </c>
      <c r="BO2" s="106"/>
      <c r="BP2" s="106"/>
      <c r="BQ2" s="106"/>
      <c r="BR2" s="106"/>
      <c r="BS2" s="106"/>
      <c r="BT2" s="103" t="s">
        <v>291</v>
      </c>
      <c r="BU2" s="105"/>
      <c r="BV2" s="106" t="s">
        <v>268</v>
      </c>
      <c r="BW2" s="106"/>
      <c r="BX2" s="103" t="s">
        <v>90</v>
      </c>
      <c r="BY2" s="104"/>
      <c r="BZ2" s="104"/>
      <c r="CA2" s="104"/>
      <c r="CB2" s="104"/>
      <c r="CC2" s="105"/>
      <c r="CD2" s="104" t="s">
        <v>292</v>
      </c>
      <c r="CE2" s="104"/>
      <c r="CF2" s="104"/>
      <c r="CG2" s="104"/>
      <c r="CH2" s="104"/>
      <c r="CI2" s="105"/>
      <c r="CJ2" s="103" t="s">
        <v>283</v>
      </c>
      <c r="CK2" s="104"/>
      <c r="CL2" s="104"/>
      <c r="CM2" s="105"/>
      <c r="CN2" s="103" t="s">
        <v>269</v>
      </c>
      <c r="CO2" s="105"/>
      <c r="CP2" s="103" t="s">
        <v>270</v>
      </c>
      <c r="CQ2" s="104"/>
      <c r="CR2" s="104"/>
      <c r="CS2" s="104"/>
      <c r="CT2" s="104"/>
      <c r="CU2" s="104"/>
      <c r="CV2" s="105"/>
      <c r="CW2" s="103" t="s">
        <v>271</v>
      </c>
      <c r="CX2" s="104"/>
      <c r="CY2" s="104"/>
      <c r="CZ2" s="105"/>
      <c r="DA2" s="103" t="s">
        <v>272</v>
      </c>
      <c r="DB2" s="104"/>
      <c r="DC2" s="104"/>
      <c r="DD2" s="105"/>
      <c r="DE2" s="103" t="s">
        <v>273</v>
      </c>
      <c r="DF2" s="105"/>
      <c r="DG2" s="103" t="s">
        <v>274</v>
      </c>
      <c r="DH2" s="104"/>
      <c r="DI2" s="104"/>
      <c r="DJ2" s="105"/>
      <c r="DK2" s="107" t="s">
        <v>56</v>
      </c>
      <c r="DL2" s="108"/>
      <c r="DM2" s="107" t="s">
        <v>250</v>
      </c>
      <c r="DN2" s="108"/>
      <c r="DO2" s="103" t="s">
        <v>285</v>
      </c>
      <c r="DP2" s="105"/>
      <c r="DQ2" s="103" t="s">
        <v>286</v>
      </c>
      <c r="DR2" s="105"/>
      <c r="DS2" s="103" t="s">
        <v>287</v>
      </c>
      <c r="DT2" s="105"/>
      <c r="DU2" s="103" t="s">
        <v>275</v>
      </c>
      <c r="DV2" s="105"/>
      <c r="DW2" s="103" t="s">
        <v>276</v>
      </c>
      <c r="DX2" s="105"/>
      <c r="DY2" s="103" t="s">
        <v>277</v>
      </c>
      <c r="DZ2" s="105"/>
      <c r="EA2" s="107" t="s">
        <v>59</v>
      </c>
      <c r="EB2" s="108"/>
      <c r="EC2" s="106" t="s">
        <v>278</v>
      </c>
      <c r="ED2" s="106"/>
      <c r="EE2" s="103" t="s">
        <v>279</v>
      </c>
      <c r="EF2" s="105"/>
      <c r="EG2" s="112" t="s">
        <v>223</v>
      </c>
    </row>
    <row r="3" spans="1:151" s="29" customFormat="1" ht="193.5" customHeight="1">
      <c r="A3" s="110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13"/>
    </row>
    <row r="4" spans="1:151" ht="15">
      <c r="A4" s="1" t="s">
        <v>224</v>
      </c>
      <c r="B4" s="53">
        <v>0</v>
      </c>
      <c r="C4" s="14"/>
      <c r="D4" s="14"/>
      <c r="E4" s="31"/>
      <c r="F4" s="31"/>
      <c r="G4" s="57" t="e">
        <f t="shared" ref="G4:G15" si="0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t="shared" ref="N4:N15" si="1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t="shared" ref="U4:U15" si="2">IF(Q4&gt;R4,0,1)</f>
        <v>1</v>
      </c>
      <c r="V4" s="23">
        <v>792.5</v>
      </c>
      <c r="W4" s="23">
        <v>1061</v>
      </c>
      <c r="X4" s="60">
        <f t="shared" ref="X4:X15" si="3">V4/W4</f>
        <v>0.74693685202639015</v>
      </c>
      <c r="Y4" s="42" t="s">
        <v>77</v>
      </c>
      <c r="Z4" s="52">
        <f t="shared" ref="Z4:Z15" si="4">IF(X4&lt;=1,1,0)</f>
        <v>1</v>
      </c>
      <c r="AA4" s="65">
        <v>138.1</v>
      </c>
      <c r="AB4" s="65">
        <v>661.9</v>
      </c>
      <c r="AC4" s="68">
        <f t="shared" ref="AC4:AC15" si="5">AA4/AB4</f>
        <v>0.2086417887898474</v>
      </c>
      <c r="AD4" s="42" t="s">
        <v>77</v>
      </c>
      <c r="AE4" s="52">
        <f t="shared" ref="AE4:AE15" si="6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t="shared" ref="AO4:AO15" si="7">IF(AK4=0,1,0)</f>
        <v>1</v>
      </c>
      <c r="AP4" s="23">
        <v>111.2</v>
      </c>
      <c r="AQ4" s="32">
        <v>189.9</v>
      </c>
      <c r="AR4" s="61">
        <f t="shared" ref="AR4:AR14" si="8">AP4/AQ4</f>
        <v>0.58557135334386523</v>
      </c>
      <c r="AS4" s="52">
        <f>IF(AR4&gt;=0.4,2,IF(AR4&lt;0.2,-1,1))</f>
        <v>2</v>
      </c>
      <c r="AT4" s="17"/>
      <c r="AU4" s="17">
        <v>19</v>
      </c>
      <c r="AV4" s="60">
        <f t="shared" ref="AV4:AV15" si="9">AT4/AU4</f>
        <v>0</v>
      </c>
      <c r="AW4" s="52">
        <f t="shared" ref="AW4:AW15" si="10">IF(AV4&gt;=0.1,2,IF(AV4&lt;0.05,-1,1))</f>
        <v>-1</v>
      </c>
      <c r="AX4" s="95">
        <v>36.299999999999997</v>
      </c>
      <c r="AY4" s="95">
        <v>213.1</v>
      </c>
      <c r="AZ4" s="60">
        <f>AX4/AY4</f>
        <v>0.1703425621773815</v>
      </c>
      <c r="BA4" s="52">
        <f t="shared" ref="BA4:BA15" si="11">IF(AND(AZ4&gt;=0.95,AZ4&lt;=1.05),1,IF(OR(AND(AZ4&gt;=0.85,AZ4&lt;0.95),AND(AZ4&gt;1.05,AZ4&lt;=1.15)),0.5,0))</f>
        <v>0</v>
      </c>
      <c r="BB4" s="90"/>
      <c r="BC4" s="32">
        <v>189.9</v>
      </c>
      <c r="BD4" s="90"/>
      <c r="BE4" s="90"/>
      <c r="BF4" s="42">
        <f t="shared" ref="BF4:BF15" si="12">BB4/((BC4+BD4+BE4)/3)</f>
        <v>0</v>
      </c>
      <c r="BG4" s="52">
        <f t="shared" ref="BG4:BG15" si="13">IF(AND(BF4&gt;=0.7,BF4&lt;=1.3),1,IF(OR(AND(BF4&gt;=0.5,BF4&lt;0.7),AND(BF4&gt;1.5,BF4&lt;0.5)),0.5,0))</f>
        <v>0</v>
      </c>
      <c r="BH4" s="95">
        <v>213.1</v>
      </c>
      <c r="BI4" s="96">
        <v>373.3</v>
      </c>
      <c r="BJ4" s="95">
        <v>289.5</v>
      </c>
      <c r="BK4" s="96">
        <v>402</v>
      </c>
      <c r="BL4" s="61">
        <f t="shared" ref="BL4:BL14" si="14">(BH4/BI4)/(BJ4/BK4)</f>
        <v>0.79268920661402498</v>
      </c>
      <c r="BM4" s="52">
        <f t="shared" ref="BM4:BM14" si="15">IF(BL4&gt;=1,1,0)</f>
        <v>0</v>
      </c>
      <c r="BN4" s="17"/>
      <c r="BO4" s="17"/>
      <c r="BP4" s="33"/>
      <c r="BQ4" s="32"/>
      <c r="BR4" s="73">
        <v>0</v>
      </c>
      <c r="BS4" s="52">
        <f t="shared" ref="BS4:BS15" si="16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t="shared" ref="BW4:BW15" si="17">IF(BV4&gt;0,-1,0)</f>
        <v>0</v>
      </c>
      <c r="BX4" s="17"/>
      <c r="BY4" s="17"/>
      <c r="BZ4" s="17"/>
      <c r="CA4" s="32"/>
      <c r="CB4" s="32" t="e">
        <f t="shared" ref="CB4:CB15" si="18">(BX4/BY4)/(BZ4/CA4)</f>
        <v>#DIV/0!</v>
      </c>
      <c r="CC4" s="32" t="e">
        <f t="shared" ref="CC4:CC15" si="19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t="shared" ref="CI4:CI15" si="20">IF(CG4&lt;=1,1,0)</f>
        <v>1</v>
      </c>
      <c r="CJ4" s="101">
        <v>157.55500000000001</v>
      </c>
      <c r="CK4" s="97">
        <v>139.58799999999999</v>
      </c>
      <c r="CL4" s="60">
        <f>CJ4/CK4</f>
        <v>1.1287145026793135</v>
      </c>
      <c r="CM4" s="52">
        <f>IF(CL4&lt;1,1,0)</f>
        <v>0</v>
      </c>
      <c r="CN4" s="48"/>
      <c r="CO4" s="52">
        <f t="shared" ref="CO4:CO15" si="21">IF(ISBLANK(CN4),0,-1)</f>
        <v>0</v>
      </c>
      <c r="CP4" s="23">
        <v>1</v>
      </c>
      <c r="CQ4" s="23">
        <v>1</v>
      </c>
      <c r="CR4" s="23">
        <v>0</v>
      </c>
      <c r="CS4" s="23">
        <v>0</v>
      </c>
      <c r="CT4" s="23">
        <v>0</v>
      </c>
      <c r="CU4" s="42">
        <f t="shared" ref="CU4:CU15" si="22">CP4+CQ4+CR4+CS4+CT4</f>
        <v>2</v>
      </c>
      <c r="CV4" s="52">
        <f t="shared" ref="CV4:CV15" si="23">IF(CU4&gt;=5,1,0)</f>
        <v>0</v>
      </c>
      <c r="CW4" s="98">
        <v>5.6</v>
      </c>
      <c r="CX4" s="96">
        <v>7</v>
      </c>
      <c r="CY4" s="42">
        <v>0</v>
      </c>
      <c r="CZ4" s="52">
        <f>IF(AND(CY4&gt;=0.98,CY4&lt;=1.02),1,0)</f>
        <v>0</v>
      </c>
      <c r="DA4" s="99">
        <v>0</v>
      </c>
      <c r="DB4" s="99">
        <v>0</v>
      </c>
      <c r="DC4" s="42" t="e">
        <f>DA4/DB4</f>
        <v>#DIV/0!</v>
      </c>
      <c r="DD4" s="52" t="e">
        <f>IF(AND(DC4&gt;=0.98,DC4&lt;=1.02),1,0)</f>
        <v>#DIV/0!</v>
      </c>
      <c r="DE4" s="90">
        <v>0</v>
      </c>
      <c r="DF4" s="52">
        <v>0</v>
      </c>
      <c r="DG4" s="99">
        <v>0</v>
      </c>
      <c r="DH4" s="99">
        <v>1.7</v>
      </c>
      <c r="DI4" s="42">
        <f t="shared" ref="DI4:DI15" si="24">DG4/DH4</f>
        <v>0</v>
      </c>
      <c r="DJ4" s="52">
        <f t="shared" ref="DJ4:DJ15" si="25">IF(AND(DI4&gt;=0.98,DI4&lt;=1.02),1,0)</f>
        <v>0</v>
      </c>
      <c r="DK4" s="17"/>
      <c r="DL4" s="52">
        <f t="shared" ref="DL4:DL15" si="26">IF(ISBLANK(DK4),0,1)</f>
        <v>0</v>
      </c>
      <c r="DM4" s="17"/>
      <c r="DN4" s="52">
        <f t="shared" ref="DN4:DN15" si="27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t="shared" ref="DV4:DV15" si="28">IF(ISBLANK(DU4),0,0.5)</f>
        <v>0</v>
      </c>
      <c r="DW4" s="17"/>
      <c r="DX4" s="52">
        <f t="shared" ref="DX4:DX15" si="29">IF(ISBLANK(DW4),0,0.5)</f>
        <v>0</v>
      </c>
      <c r="DY4" s="17"/>
      <c r="DZ4" s="52">
        <f t="shared" ref="DZ4:DZ15" si="30">IF(ISBLANK(DY4),0,0.5)</f>
        <v>0</v>
      </c>
      <c r="EA4" s="17"/>
      <c r="EB4" s="52">
        <f t="shared" ref="EB4:EB15" si="31">IF(ISBLANK(EA4),0,0.5)</f>
        <v>0</v>
      </c>
      <c r="EC4" s="17"/>
      <c r="ED4" s="52">
        <f>IF(ISBLANK(EC4),0,-1)</f>
        <v>0</v>
      </c>
      <c r="EE4" s="90"/>
      <c r="EF4" s="52"/>
      <c r="EG4" s="81" t="e">
        <f>U4+Z4+AE4+AS4+BA4+BW4+CM4+CO4+CV4+CZ4+DD4+DF4+DJ4+ED4+BG4+BM4+BU4+CI4+DP4+DR4+DT4+EF4</f>
        <v>#DIV/0!</v>
      </c>
    </row>
    <row r="5" spans="1:151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t="shared" ref="I5:I14" si="32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1192.9000000000001</v>
      </c>
      <c r="W5" s="23">
        <v>1367</v>
      </c>
      <c r="X5" s="60">
        <f t="shared" si="3"/>
        <v>0.87264081931236293</v>
      </c>
      <c r="Y5" s="42" t="s">
        <v>77</v>
      </c>
      <c r="Z5" s="52">
        <f t="shared" si="4"/>
        <v>1</v>
      </c>
      <c r="AA5" s="65">
        <v>200.5</v>
      </c>
      <c r="AB5" s="65">
        <v>847.9</v>
      </c>
      <c r="AC5" s="68">
        <f t="shared" si="5"/>
        <v>0.23646656445335534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t="shared" ref="AH5:AH15" si="33">AF5/AG5</f>
        <v>#DIV/0!</v>
      </c>
      <c r="AI5" s="42" t="s">
        <v>255</v>
      </c>
      <c r="AJ5" s="52" t="e">
        <f t="shared" ref="AJ5:AJ15" si="34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469.6</v>
      </c>
      <c r="AQ5" s="32">
        <v>548.20000000000005</v>
      </c>
      <c r="AR5" s="61">
        <f t="shared" si="8"/>
        <v>0.85662167092302077</v>
      </c>
      <c r="AS5" s="52">
        <f t="shared" ref="AS5:AS15" si="35">IF(AR5&gt;=0.4,2,IF(AR5&lt;0.2,-1,1))</f>
        <v>2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95">
        <v>308.10000000000002</v>
      </c>
      <c r="AY5" s="95">
        <v>1612.6</v>
      </c>
      <c r="AZ5" s="60">
        <f>AX5/AY5</f>
        <v>0.19105791888875112</v>
      </c>
      <c r="BA5" s="52">
        <f t="shared" si="11"/>
        <v>0</v>
      </c>
      <c r="BB5" s="90"/>
      <c r="BC5" s="32">
        <v>548.20000000000005</v>
      </c>
      <c r="BD5" s="100"/>
      <c r="BE5" s="90"/>
      <c r="BF5" s="42">
        <f t="shared" si="12"/>
        <v>0</v>
      </c>
      <c r="BG5" s="52">
        <f t="shared" si="13"/>
        <v>0</v>
      </c>
      <c r="BH5" s="95">
        <v>1612.6</v>
      </c>
      <c r="BI5" s="95">
        <v>826</v>
      </c>
      <c r="BJ5" s="95">
        <v>1541.5</v>
      </c>
      <c r="BK5" s="95">
        <v>673.5</v>
      </c>
      <c r="BL5" s="61">
        <f t="shared" si="14"/>
        <v>0.85298359589689288</v>
      </c>
      <c r="BM5" s="52">
        <f t="shared" si="15"/>
        <v>0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101">
        <v>91.814999999999998</v>
      </c>
      <c r="CK5" s="97">
        <v>107.876</v>
      </c>
      <c r="CL5" s="60">
        <f t="shared" ref="CL5:CL15" si="36">CJ5/CK5</f>
        <v>0.85111609625866735</v>
      </c>
      <c r="CM5" s="52">
        <f t="shared" ref="CM5:CM48" si="37">IF(CL5&lt;1,1,0)</f>
        <v>1</v>
      </c>
      <c r="CN5" s="48"/>
      <c r="CO5" s="52">
        <f t="shared" si="21"/>
        <v>0</v>
      </c>
      <c r="CP5" s="23">
        <v>2</v>
      </c>
      <c r="CQ5" s="23">
        <v>2</v>
      </c>
      <c r="CR5" s="23">
        <v>2</v>
      </c>
      <c r="CS5" s="23">
        <v>0</v>
      </c>
      <c r="CT5" s="23">
        <v>0</v>
      </c>
      <c r="CU5" s="42">
        <f t="shared" si="22"/>
        <v>6</v>
      </c>
      <c r="CV5" s="52">
        <f t="shared" si="23"/>
        <v>1</v>
      </c>
      <c r="CW5" s="98">
        <v>14.2</v>
      </c>
      <c r="CX5" s="96">
        <v>12</v>
      </c>
      <c r="CY5" s="42">
        <v>0</v>
      </c>
      <c r="CZ5" s="52">
        <f t="shared" ref="CZ5:CZ15" si="38">IF(AND(CY5&gt;=0.98,CY5&lt;=1.02),1,0)</f>
        <v>0</v>
      </c>
      <c r="DA5" s="99">
        <v>0</v>
      </c>
      <c r="DB5" s="99">
        <v>0</v>
      </c>
      <c r="DC5" s="42" t="e">
        <f t="shared" ref="DC5:DC48" si="39">DA5/DB5</f>
        <v>#DIV/0!</v>
      </c>
      <c r="DD5" s="52" t="e">
        <f>IF(AND(DC5&gt;=0.98,DC5&lt;=1.02),1,0)</f>
        <v>#DIV/0!</v>
      </c>
      <c r="DE5" s="90">
        <v>0</v>
      </c>
      <c r="DF5" s="52">
        <v>0</v>
      </c>
      <c r="DG5" s="99">
        <v>0</v>
      </c>
      <c r="DH5" s="99">
        <v>0</v>
      </c>
      <c r="DI5" s="42" t="e">
        <f t="shared" si="24"/>
        <v>#DIV/0!</v>
      </c>
      <c r="DJ5" s="52" t="e">
        <f t="shared" si="25"/>
        <v>#DIV/0!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t="shared" ref="ED5:ED15" si="40">IF(ISBLANK(EC5),0,-1)</f>
        <v>0</v>
      </c>
      <c r="EE5" s="90"/>
      <c r="EF5" s="52"/>
      <c r="EG5" s="81" t="e">
        <f t="shared" ref="EG5:EG15" si="41">U5+Z5+AE5+AS5+BA5+BW5+CM5+CO5+CV5+CZ5+DD5+DF5+DJ5+ED5+BG5+BM5+BU5+CI5+DP5+DR5+DT5+EF5</f>
        <v>#DIV/0!</v>
      </c>
    </row>
    <row r="6" spans="1:151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861</v>
      </c>
      <c r="W6" s="23">
        <v>1208</v>
      </c>
      <c r="X6" s="60">
        <f t="shared" si="3"/>
        <v>0.71274834437086088</v>
      </c>
      <c r="Y6" s="42" t="s">
        <v>77</v>
      </c>
      <c r="Z6" s="52">
        <f t="shared" si="4"/>
        <v>1</v>
      </c>
      <c r="AA6" s="65">
        <v>176.7</v>
      </c>
      <c r="AB6" s="65">
        <v>759.2</v>
      </c>
      <c r="AC6" s="68">
        <f t="shared" si="5"/>
        <v>0.23274499473129606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324</v>
      </c>
      <c r="AQ6" s="32">
        <v>468.4</v>
      </c>
      <c r="AR6" s="61">
        <f t="shared" si="8"/>
        <v>0.69171648163962429</v>
      </c>
      <c r="AS6" s="52">
        <f t="shared" si="35"/>
        <v>2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95">
        <v>101.8</v>
      </c>
      <c r="AY6" s="95">
        <v>432.3</v>
      </c>
      <c r="AZ6" s="60">
        <f>AX6/AY6</f>
        <v>0.23548461716400645</v>
      </c>
      <c r="BA6" s="52">
        <f>IF(AND(AZ6&gt;=0.95,AZ6&lt;=1.05),1,IF(OR(AND(AZ6&gt;=0.85,AZ6&lt;0.95),AND(AZ6&gt;1.05,AZ6&lt;=1.15)),0.5,0))</f>
        <v>0</v>
      </c>
      <c r="BB6" s="90"/>
      <c r="BC6" s="32">
        <v>468.4</v>
      </c>
      <c r="BD6" s="90"/>
      <c r="BE6" s="90"/>
      <c r="BF6" s="42">
        <f t="shared" si="12"/>
        <v>0</v>
      </c>
      <c r="BG6" s="52">
        <f t="shared" si="13"/>
        <v>0</v>
      </c>
      <c r="BH6" s="95">
        <v>432.3</v>
      </c>
      <c r="BI6" s="95">
        <v>746.7</v>
      </c>
      <c r="BJ6" s="95">
        <v>388.1</v>
      </c>
      <c r="BK6" s="95">
        <v>459.9</v>
      </c>
      <c r="BL6" s="61">
        <f t="shared" si="14"/>
        <v>0.68605486920082992</v>
      </c>
      <c r="BM6" s="52">
        <f t="shared" si="15"/>
        <v>0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t="shared" ref="CH6:CH15" si="42">(CD6/CE6)/(CF6/CG6)</f>
        <v>#DIV/0!</v>
      </c>
      <c r="CI6" s="76">
        <f t="shared" si="20"/>
        <v>1</v>
      </c>
      <c r="CJ6" s="101">
        <v>95.191999999999993</v>
      </c>
      <c r="CK6" s="97">
        <v>125.60899999999999</v>
      </c>
      <c r="CL6" s="60">
        <f t="shared" si="36"/>
        <v>0.75784378507909467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1</v>
      </c>
      <c r="CT6" s="23">
        <v>0</v>
      </c>
      <c r="CU6" s="42">
        <f t="shared" si="22"/>
        <v>7</v>
      </c>
      <c r="CV6" s="52">
        <f t="shared" si="23"/>
        <v>1</v>
      </c>
      <c r="CW6" s="98">
        <v>6.9</v>
      </c>
      <c r="CX6" s="96">
        <v>0</v>
      </c>
      <c r="CY6" s="42">
        <v>0</v>
      </c>
      <c r="CZ6" s="52">
        <v>0</v>
      </c>
      <c r="DA6" s="99">
        <v>6</v>
      </c>
      <c r="DB6" s="99">
        <v>3</v>
      </c>
      <c r="DC6" s="42">
        <v>0</v>
      </c>
      <c r="DD6" s="52">
        <f>IF(AND(DC6&gt;=0.98,DC6&lt;=1.02),1,0)</f>
        <v>0</v>
      </c>
      <c r="DE6" s="90">
        <v>0</v>
      </c>
      <c r="DF6" s="52">
        <v>1</v>
      </c>
      <c r="DG6" s="99">
        <v>5.0999999999999996</v>
      </c>
      <c r="DH6" s="99">
        <v>2.5</v>
      </c>
      <c r="DI6" s="42">
        <f>DG6/DH6</f>
        <v>2.04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9</v>
      </c>
    </row>
    <row r="7" spans="1:151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895.7</v>
      </c>
      <c r="W7" s="23">
        <v>1056</v>
      </c>
      <c r="X7" s="60">
        <f t="shared" si="3"/>
        <v>0.84820075757575764</v>
      </c>
      <c r="Y7" s="42" t="s">
        <v>77</v>
      </c>
      <c r="Z7" s="52">
        <f t="shared" si="4"/>
        <v>1</v>
      </c>
      <c r="AA7" s="65">
        <v>158.6</v>
      </c>
      <c r="AB7" s="65">
        <v>680</v>
      </c>
      <c r="AC7" s="68">
        <f t="shared" si="5"/>
        <v>0.23323529411764704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161.5</v>
      </c>
      <c r="AQ7" s="32">
        <v>238.2</v>
      </c>
      <c r="AR7" s="61">
        <f>AP7/AQ7</f>
        <v>0.67800167926112509</v>
      </c>
      <c r="AS7" s="52">
        <f t="shared" si="35"/>
        <v>2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95">
        <v>80.2</v>
      </c>
      <c r="AY7" s="95">
        <v>379.9</v>
      </c>
      <c r="AZ7" s="60">
        <f>AX7/AY7</f>
        <v>0.21110818636483286</v>
      </c>
      <c r="BA7" s="52">
        <f t="shared" si="11"/>
        <v>0</v>
      </c>
      <c r="BB7" s="90"/>
      <c r="BC7" s="32">
        <v>238.2</v>
      </c>
      <c r="BD7" s="90"/>
      <c r="BE7" s="90"/>
      <c r="BF7" s="42">
        <f t="shared" si="12"/>
        <v>0</v>
      </c>
      <c r="BG7" s="52">
        <f t="shared" si="13"/>
        <v>0</v>
      </c>
      <c r="BH7" s="95">
        <v>379.9</v>
      </c>
      <c r="BI7" s="95">
        <v>432.6</v>
      </c>
      <c r="BJ7" s="95">
        <v>396</v>
      </c>
      <c r="BK7" s="95">
        <v>462.7</v>
      </c>
      <c r="BL7" s="61">
        <f t="shared" si="14"/>
        <v>1.0260938674773625</v>
      </c>
      <c r="BM7" s="52">
        <f t="shared" si="15"/>
        <v>1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101">
        <v>24.254000000000001</v>
      </c>
      <c r="CK7" s="97">
        <v>57.957999999999998</v>
      </c>
      <c r="CL7" s="60">
        <f t="shared" si="36"/>
        <v>0.4184754477380172</v>
      </c>
      <c r="CM7" s="52">
        <f t="shared" si="37"/>
        <v>1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98">
        <v>10.9</v>
      </c>
      <c r="CX7" s="96">
        <v>8</v>
      </c>
      <c r="CY7" s="42">
        <v>0</v>
      </c>
      <c r="CZ7" s="52">
        <f t="shared" si="38"/>
        <v>0</v>
      </c>
      <c r="DA7" s="99">
        <v>0</v>
      </c>
      <c r="DB7" s="99">
        <v>0</v>
      </c>
      <c r="DC7" s="42" t="e">
        <f>DA7/DB7</f>
        <v>#DIV/0!</v>
      </c>
      <c r="DD7" s="52" t="e">
        <f>IF(AND(DC7&gt;=0.98,DC7&lt;=1.02),1,0)</f>
        <v>#DIV/0!</v>
      </c>
      <c r="DE7" s="90">
        <v>0</v>
      </c>
      <c r="DF7" s="52">
        <v>0</v>
      </c>
      <c r="DG7" s="99">
        <v>0</v>
      </c>
      <c r="DH7" s="99">
        <v>0</v>
      </c>
      <c r="DI7" s="42" t="e">
        <f>DG7/DH7</f>
        <v>#DIV/0!</v>
      </c>
      <c r="DJ7" s="52" t="e">
        <f>IF(AND(DI7&gt;=0.98,DI7&lt;=1.02),1,0)</f>
        <v>#DIV/0!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 t="e">
        <f t="shared" si="41"/>
        <v>#DIV/0!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1234.5</v>
      </c>
      <c r="W8" s="23">
        <v>1358</v>
      </c>
      <c r="X8" s="61">
        <f t="shared" si="3"/>
        <v>0.90905743740795286</v>
      </c>
      <c r="Y8" s="42" t="s">
        <v>77</v>
      </c>
      <c r="Z8" s="52">
        <f t="shared" si="4"/>
        <v>1</v>
      </c>
      <c r="AA8" s="65">
        <v>185.4</v>
      </c>
      <c r="AB8" s="65">
        <v>851.5</v>
      </c>
      <c r="AC8" s="69">
        <f t="shared" si="5"/>
        <v>0.21773341162654142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317.60000000000002</v>
      </c>
      <c r="AQ8" s="32">
        <v>480.3</v>
      </c>
      <c r="AR8" s="61">
        <f t="shared" si="8"/>
        <v>0.66125338330210293</v>
      </c>
      <c r="AS8" s="52">
        <f t="shared" si="35"/>
        <v>2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95">
        <v>138</v>
      </c>
      <c r="AY8" s="95">
        <v>924.7</v>
      </c>
      <c r="AZ8" s="61">
        <f>AX8/AY8</f>
        <v>0.14923759056991456</v>
      </c>
      <c r="BA8" s="63">
        <f t="shared" si="11"/>
        <v>0</v>
      </c>
      <c r="BB8" s="102"/>
      <c r="BC8" s="32">
        <v>480.3</v>
      </c>
      <c r="BD8" s="100"/>
      <c r="BE8" s="90"/>
      <c r="BF8" s="42">
        <f t="shared" si="12"/>
        <v>0</v>
      </c>
      <c r="BG8" s="52">
        <f t="shared" si="13"/>
        <v>0</v>
      </c>
      <c r="BH8" s="95">
        <v>924.7</v>
      </c>
      <c r="BI8" s="95">
        <v>653.4</v>
      </c>
      <c r="BJ8" s="95">
        <v>785.8</v>
      </c>
      <c r="BK8" s="95">
        <v>701.4</v>
      </c>
      <c r="BL8" s="61">
        <f t="shared" si="14"/>
        <v>1.2632097368324491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101">
        <v>380.29899999999998</v>
      </c>
      <c r="CK8" s="97">
        <v>619.29700000000003</v>
      </c>
      <c r="CL8" s="60">
        <f t="shared" si="36"/>
        <v>0.61408177336560643</v>
      </c>
      <c r="CM8" s="52">
        <f t="shared" si="37"/>
        <v>1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0</v>
      </c>
      <c r="CT8" s="23">
        <v>0</v>
      </c>
      <c r="CU8" s="42">
        <f t="shared" si="22"/>
        <v>3</v>
      </c>
      <c r="CV8" s="52">
        <f t="shared" si="23"/>
        <v>0</v>
      </c>
      <c r="CW8" s="98">
        <v>7.4</v>
      </c>
      <c r="CX8" s="95">
        <v>14</v>
      </c>
      <c r="CY8" s="42">
        <f>CW8/CX8</f>
        <v>0.52857142857142858</v>
      </c>
      <c r="CZ8" s="52">
        <f t="shared" si="38"/>
        <v>0</v>
      </c>
      <c r="DA8" s="99">
        <v>0</v>
      </c>
      <c r="DB8" s="99">
        <v>0</v>
      </c>
      <c r="DC8" s="42">
        <v>0</v>
      </c>
      <c r="DD8" s="52">
        <v>0</v>
      </c>
      <c r="DE8" s="90">
        <v>0</v>
      </c>
      <c r="DF8" s="52">
        <v>1</v>
      </c>
      <c r="DG8" s="99">
        <v>0</v>
      </c>
      <c r="DH8" s="99">
        <v>0</v>
      </c>
      <c r="DI8" s="42" t="e">
        <f t="shared" si="24"/>
        <v>#DIV/0!</v>
      </c>
      <c r="DJ8" s="52" t="e">
        <f t="shared" si="25"/>
        <v>#DIV/0!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 t="e">
        <f t="shared" si="41"/>
        <v>#DIV/0!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51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1018.6</v>
      </c>
      <c r="W9" s="23">
        <v>1379</v>
      </c>
      <c r="X9" s="60">
        <f t="shared" si="3"/>
        <v>0.73865119651921685</v>
      </c>
      <c r="Y9" s="42" t="s">
        <v>77</v>
      </c>
      <c r="Z9" s="52">
        <f t="shared" si="4"/>
        <v>1</v>
      </c>
      <c r="AA9" s="65">
        <v>225.1</v>
      </c>
      <c r="AB9" s="65">
        <v>837.9</v>
      </c>
      <c r="AC9" s="68">
        <f t="shared" si="5"/>
        <v>0.26864781000119348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468.5</v>
      </c>
      <c r="AQ9" s="94">
        <v>575.9</v>
      </c>
      <c r="AR9" s="61">
        <f>AP9/AQ9</f>
        <v>0.81350928980725823</v>
      </c>
      <c r="AS9" s="52">
        <f t="shared" si="35"/>
        <v>2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95">
        <v>175.8</v>
      </c>
      <c r="AY9" s="95">
        <v>798.7</v>
      </c>
      <c r="AZ9" s="60">
        <f>AX8/AY8</f>
        <v>0.14923759056991456</v>
      </c>
      <c r="BA9" s="52">
        <f t="shared" si="11"/>
        <v>0</v>
      </c>
      <c r="BB9" s="90"/>
      <c r="BC9" s="32">
        <v>575.9</v>
      </c>
      <c r="BD9" s="90"/>
      <c r="BE9" s="90"/>
      <c r="BF9" s="42">
        <f t="shared" si="12"/>
        <v>0</v>
      </c>
      <c r="BG9" s="52">
        <f t="shared" si="13"/>
        <v>0</v>
      </c>
      <c r="BH9" s="95">
        <v>798.7</v>
      </c>
      <c r="BI9" s="95">
        <v>755.7</v>
      </c>
      <c r="BJ9" s="95">
        <v>680.6</v>
      </c>
      <c r="BK9" s="95">
        <v>811.5</v>
      </c>
      <c r="BL9" s="61">
        <f t="shared" si="14"/>
        <v>1.2601749477990194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101">
        <v>99.414000000000001</v>
      </c>
      <c r="CK9" s="97">
        <v>222.196</v>
      </c>
      <c r="CL9" s="60">
        <f t="shared" si="36"/>
        <v>0.44741579506381757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1</v>
      </c>
      <c r="CR9" s="23">
        <v>1</v>
      </c>
      <c r="CS9" s="23">
        <v>0</v>
      </c>
      <c r="CT9" s="23">
        <v>0</v>
      </c>
      <c r="CU9" s="42">
        <f t="shared" si="22"/>
        <v>2</v>
      </c>
      <c r="CV9" s="52">
        <f t="shared" si="23"/>
        <v>0</v>
      </c>
      <c r="CW9" s="98">
        <v>19.899999999999999</v>
      </c>
      <c r="CX9" s="96">
        <v>0</v>
      </c>
      <c r="CY9" s="42">
        <v>0</v>
      </c>
      <c r="CZ9" s="52">
        <f t="shared" si="38"/>
        <v>0</v>
      </c>
      <c r="DA9" s="99">
        <v>0</v>
      </c>
      <c r="DB9" s="99">
        <v>10</v>
      </c>
      <c r="DC9" s="42">
        <f t="shared" si="39"/>
        <v>0</v>
      </c>
      <c r="DD9" s="52">
        <f t="shared" ref="DD9:DD14" si="43">IF(AND(DC9&gt;=0.98,DC9&lt;=1.02),1,0)</f>
        <v>0</v>
      </c>
      <c r="DE9" s="90">
        <v>0</v>
      </c>
      <c r="DF9" s="52">
        <v>0</v>
      </c>
      <c r="DG9" s="99">
        <v>40.700000000000003</v>
      </c>
      <c r="DH9" s="99">
        <v>15.3</v>
      </c>
      <c r="DI9" s="42">
        <f>DG9/DH9</f>
        <v>2.6601307189542482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8</v>
      </c>
    </row>
    <row r="10" spans="1:151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873.8</v>
      </c>
      <c r="W10" s="23">
        <v>1057</v>
      </c>
      <c r="X10" s="60">
        <f t="shared" si="3"/>
        <v>0.82667928098391674</v>
      </c>
      <c r="Y10" s="42" t="s">
        <v>77</v>
      </c>
      <c r="Z10" s="52">
        <f t="shared" si="4"/>
        <v>1</v>
      </c>
      <c r="AA10" s="65">
        <v>164.1</v>
      </c>
      <c r="AB10" s="65">
        <v>671.1</v>
      </c>
      <c r="AC10" s="68">
        <f t="shared" si="5"/>
        <v>0.24452391595887346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187.6</v>
      </c>
      <c r="AQ10" s="94">
        <v>285.89999999999998</v>
      </c>
      <c r="AR10" s="61">
        <f t="shared" si="8"/>
        <v>0.65617348723329838</v>
      </c>
      <c r="AS10" s="52">
        <f t="shared" si="35"/>
        <v>2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95">
        <v>66.599999999999994</v>
      </c>
      <c r="AY10" s="95">
        <v>313.89999999999998</v>
      </c>
      <c r="AZ10" s="60">
        <f>AX9/AY9</f>
        <v>0.22010767497182923</v>
      </c>
      <c r="BA10" s="52">
        <f t="shared" si="11"/>
        <v>0</v>
      </c>
      <c r="BB10" s="90"/>
      <c r="BC10" s="32">
        <v>285.89999999999998</v>
      </c>
      <c r="BD10" s="90"/>
      <c r="BE10" s="90"/>
      <c r="BF10" s="42">
        <f t="shared" si="12"/>
        <v>0</v>
      </c>
      <c r="BG10" s="52">
        <f t="shared" si="13"/>
        <v>0</v>
      </c>
      <c r="BH10" s="95">
        <v>313.89999999999998</v>
      </c>
      <c r="BI10" s="95">
        <v>398.9</v>
      </c>
      <c r="BJ10" s="95">
        <v>372.5</v>
      </c>
      <c r="BK10" s="95">
        <v>447.8</v>
      </c>
      <c r="BL10" s="61">
        <f t="shared" si="14"/>
        <v>0.94598683291804142</v>
      </c>
      <c r="BM10" s="52">
        <f t="shared" si="15"/>
        <v>0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101">
        <v>213.15199999999999</v>
      </c>
      <c r="CK10" s="97">
        <v>156.58199999999999</v>
      </c>
      <c r="CL10" s="60">
        <f t="shared" si="36"/>
        <v>1.3612803515091134</v>
      </c>
      <c r="CM10" s="52">
        <f t="shared" si="37"/>
        <v>0</v>
      </c>
      <c r="CN10" s="48"/>
      <c r="CO10" s="52">
        <f t="shared" si="21"/>
        <v>0</v>
      </c>
      <c r="CP10" s="23">
        <v>0</v>
      </c>
      <c r="CQ10" s="23">
        <v>1</v>
      </c>
      <c r="CR10" s="23">
        <v>1</v>
      </c>
      <c r="CS10" s="23">
        <v>0</v>
      </c>
      <c r="CT10" s="23">
        <v>0</v>
      </c>
      <c r="CU10" s="42">
        <f t="shared" si="22"/>
        <v>2</v>
      </c>
      <c r="CV10" s="52">
        <f t="shared" si="23"/>
        <v>0</v>
      </c>
      <c r="CW10" s="98">
        <v>2.9</v>
      </c>
      <c r="CX10" s="96">
        <v>0.2</v>
      </c>
      <c r="CY10" s="42">
        <f>CW10/CX10</f>
        <v>14.499999999999998</v>
      </c>
      <c r="CZ10" s="52">
        <f t="shared" si="38"/>
        <v>0</v>
      </c>
      <c r="DA10" s="99">
        <v>0</v>
      </c>
      <c r="DB10" s="99">
        <v>0</v>
      </c>
      <c r="DC10" s="42" t="e">
        <f t="shared" si="39"/>
        <v>#DIV/0!</v>
      </c>
      <c r="DD10" s="52" t="e">
        <f t="shared" si="43"/>
        <v>#DIV/0!</v>
      </c>
      <c r="DE10" s="90">
        <v>0</v>
      </c>
      <c r="DF10" s="52">
        <v>0</v>
      </c>
      <c r="DG10" s="99">
        <v>0</v>
      </c>
      <c r="DH10" s="99">
        <v>0.1</v>
      </c>
      <c r="DI10" s="42">
        <f t="shared" si="24"/>
        <v>0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 t="e">
        <f t="shared" si="41"/>
        <v>#DIV/0!</v>
      </c>
    </row>
    <row r="11" spans="1:151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821.3</v>
      </c>
      <c r="W11" s="23">
        <v>1222</v>
      </c>
      <c r="X11" s="60">
        <f t="shared" si="3"/>
        <v>0.67209492635024548</v>
      </c>
      <c r="Y11" s="42" t="s">
        <v>77</v>
      </c>
      <c r="Z11" s="52">
        <f t="shared" si="4"/>
        <v>1</v>
      </c>
      <c r="AA11" s="65">
        <v>167</v>
      </c>
      <c r="AB11" s="65">
        <v>716.5</v>
      </c>
      <c r="AC11" s="68">
        <f t="shared" si="5"/>
        <v>0.23307745987438938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376.7</v>
      </c>
      <c r="AQ11" s="32">
        <v>610.5</v>
      </c>
      <c r="AR11" s="61">
        <f t="shared" si="8"/>
        <v>0.61703521703521702</v>
      </c>
      <c r="AS11" s="52">
        <f t="shared" si="35"/>
        <v>2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95">
        <v>206.4</v>
      </c>
      <c r="AY11" s="95">
        <v>836.2</v>
      </c>
      <c r="AZ11" s="60">
        <f>AX11/AY11</f>
        <v>0.24683090169815833</v>
      </c>
      <c r="BA11" s="52">
        <f t="shared" si="11"/>
        <v>0</v>
      </c>
      <c r="BB11" s="90"/>
      <c r="BC11" s="32">
        <v>610.5</v>
      </c>
      <c r="BD11" s="90"/>
      <c r="BE11" s="90"/>
      <c r="BF11" s="42">
        <f t="shared" si="12"/>
        <v>0</v>
      </c>
      <c r="BG11" s="52">
        <f t="shared" si="13"/>
        <v>0</v>
      </c>
      <c r="BH11" s="95">
        <v>836.2</v>
      </c>
      <c r="BI11" s="95">
        <v>865.8</v>
      </c>
      <c r="BJ11" s="95">
        <v>763.5</v>
      </c>
      <c r="BK11" s="95">
        <v>957.8</v>
      </c>
      <c r="BL11" s="61">
        <f t="shared" si="14"/>
        <v>1.2115975125798308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101">
        <v>249.077</v>
      </c>
      <c r="CK11" s="97">
        <v>268.52800000000002</v>
      </c>
      <c r="CL11" s="60">
        <f t="shared" si="36"/>
        <v>0.92756435083119815</v>
      </c>
      <c r="CM11" s="52">
        <f t="shared" si="37"/>
        <v>1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0</v>
      </c>
      <c r="CT11" s="23">
        <v>0</v>
      </c>
      <c r="CU11" s="42">
        <f t="shared" si="22"/>
        <v>3</v>
      </c>
      <c r="CV11" s="52">
        <f t="shared" si="23"/>
        <v>0</v>
      </c>
      <c r="CW11" s="98">
        <v>44.1</v>
      </c>
      <c r="CX11" s="96">
        <v>0</v>
      </c>
      <c r="CY11" s="42">
        <v>0</v>
      </c>
      <c r="CZ11" s="52">
        <f t="shared" si="38"/>
        <v>0</v>
      </c>
      <c r="DA11" s="99">
        <v>7.5</v>
      </c>
      <c r="DB11" s="99">
        <v>12</v>
      </c>
      <c r="DC11" s="42">
        <f t="shared" si="39"/>
        <v>0.625</v>
      </c>
      <c r="DD11" s="52">
        <f t="shared" si="43"/>
        <v>0</v>
      </c>
      <c r="DE11" s="90">
        <v>0</v>
      </c>
      <c r="DF11" s="52">
        <v>0</v>
      </c>
      <c r="DG11" s="99">
        <v>4</v>
      </c>
      <c r="DH11" s="99">
        <v>3</v>
      </c>
      <c r="DI11" s="42">
        <f t="shared" si="24"/>
        <v>1.3333333333333333</v>
      </c>
      <c r="DJ11" s="52">
        <f t="shared" si="25"/>
        <v>0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8</v>
      </c>
    </row>
    <row r="12" spans="1:151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1094</v>
      </c>
      <c r="W12" s="23">
        <v>1510</v>
      </c>
      <c r="X12" s="60">
        <f t="shared" si="3"/>
        <v>0.72450331125827816</v>
      </c>
      <c r="Y12" s="42" t="s">
        <v>77</v>
      </c>
      <c r="Z12" s="52">
        <f t="shared" si="4"/>
        <v>1</v>
      </c>
      <c r="AA12" s="65">
        <v>201.9</v>
      </c>
      <c r="AB12" s="65">
        <v>933.7</v>
      </c>
      <c r="AC12" s="68">
        <f t="shared" si="5"/>
        <v>0.21623647852629324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643.5</v>
      </c>
      <c r="AQ12" s="94">
        <v>753.2</v>
      </c>
      <c r="AR12" s="61">
        <f t="shared" si="8"/>
        <v>0.85435475305363773</v>
      </c>
      <c r="AS12" s="52">
        <f t="shared" si="35"/>
        <v>2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95">
        <v>159.69999999999999</v>
      </c>
      <c r="AY12" s="95">
        <v>937</v>
      </c>
      <c r="AZ12" s="60">
        <f>AX12/AY12</f>
        <v>0.17043756670224119</v>
      </c>
      <c r="BA12" s="52">
        <f t="shared" si="11"/>
        <v>0</v>
      </c>
      <c r="BB12" s="90"/>
      <c r="BC12" s="32">
        <v>753.2</v>
      </c>
      <c r="BD12" s="90"/>
      <c r="BE12" s="90"/>
      <c r="BF12" s="42">
        <f t="shared" si="12"/>
        <v>0</v>
      </c>
      <c r="BG12" s="52">
        <f t="shared" si="13"/>
        <v>0</v>
      </c>
      <c r="BH12" s="95">
        <v>937</v>
      </c>
      <c r="BI12" s="95">
        <v>869.1</v>
      </c>
      <c r="BJ12" s="95">
        <v>703.3</v>
      </c>
      <c r="BK12" s="95">
        <v>882.9</v>
      </c>
      <c r="BL12" s="61">
        <f t="shared" si="14"/>
        <v>1.3534453999859926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101">
        <v>249.86500000000001</v>
      </c>
      <c r="CK12" s="97">
        <v>291.80700000000002</v>
      </c>
      <c r="CL12" s="60">
        <f t="shared" si="36"/>
        <v>0.85626801276185971</v>
      </c>
      <c r="CM12" s="52">
        <f t="shared" si="37"/>
        <v>1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1</v>
      </c>
      <c r="CT12" s="23">
        <v>0</v>
      </c>
      <c r="CU12" s="42">
        <f t="shared" si="22"/>
        <v>4</v>
      </c>
      <c r="CV12" s="52">
        <f t="shared" si="23"/>
        <v>0</v>
      </c>
      <c r="CW12" s="98">
        <v>9.4</v>
      </c>
      <c r="CX12" s="96">
        <v>33.700000000000003</v>
      </c>
      <c r="CY12" s="42">
        <f>CW12/CX12</f>
        <v>0.27893175074183973</v>
      </c>
      <c r="CZ12" s="52">
        <f t="shared" si="38"/>
        <v>0</v>
      </c>
      <c r="DA12" s="99">
        <v>11.6</v>
      </c>
      <c r="DB12" s="99">
        <v>30</v>
      </c>
      <c r="DC12" s="42">
        <f>DA12/DB12</f>
        <v>0.38666666666666666</v>
      </c>
      <c r="DD12" s="52">
        <f t="shared" si="43"/>
        <v>0</v>
      </c>
      <c r="DE12" s="90">
        <v>0</v>
      </c>
      <c r="DF12" s="52">
        <v>0</v>
      </c>
      <c r="DG12" s="99">
        <v>3</v>
      </c>
      <c r="DH12" s="99">
        <v>3</v>
      </c>
      <c r="DI12" s="42">
        <f>DG12/DH12</f>
        <v>1</v>
      </c>
      <c r="DJ12" s="52">
        <f>IF(AND(DI12&gt;=0.98,DI12&lt;=1.02),1,0)</f>
        <v>1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>
        <f t="shared" si="41"/>
        <v>9</v>
      </c>
    </row>
    <row r="13" spans="1:151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732.2</v>
      </c>
      <c r="W13" s="23">
        <v>1057</v>
      </c>
      <c r="X13" s="60">
        <f t="shared" si="3"/>
        <v>0.69271523178807948</v>
      </c>
      <c r="Y13" s="42" t="s">
        <v>77</v>
      </c>
      <c r="Z13" s="52">
        <f t="shared" si="4"/>
        <v>1</v>
      </c>
      <c r="AA13" s="65">
        <v>163.5</v>
      </c>
      <c r="AB13" s="65">
        <v>671.2</v>
      </c>
      <c r="AC13" s="68">
        <f t="shared" si="5"/>
        <v>0.24359356376638855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331.5</v>
      </c>
      <c r="AQ13" s="32">
        <v>420.4</v>
      </c>
      <c r="AR13" s="61">
        <f t="shared" si="8"/>
        <v>0.788534728829686</v>
      </c>
      <c r="AS13" s="52">
        <f t="shared" si="35"/>
        <v>2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95">
        <v>117.4</v>
      </c>
      <c r="AY13" s="95">
        <v>460</v>
      </c>
      <c r="AZ13" s="60">
        <f>AX13/AY13</f>
        <v>0.25521739130434784</v>
      </c>
      <c r="BA13" s="52">
        <f t="shared" si="11"/>
        <v>0</v>
      </c>
      <c r="BB13" s="90"/>
      <c r="BC13" s="32">
        <v>420.4</v>
      </c>
      <c r="BD13" s="90"/>
      <c r="BE13" s="90"/>
      <c r="BF13" s="42">
        <f t="shared" si="12"/>
        <v>0</v>
      </c>
      <c r="BG13" s="52">
        <f t="shared" si="13"/>
        <v>0</v>
      </c>
      <c r="BH13" s="95">
        <v>460</v>
      </c>
      <c r="BI13" s="95">
        <v>656.6</v>
      </c>
      <c r="BJ13" s="95">
        <v>471</v>
      </c>
      <c r="BK13" s="95">
        <v>731.7</v>
      </c>
      <c r="BL13" s="61">
        <f t="shared" si="14"/>
        <v>1.0883513021141531</v>
      </c>
      <c r="BM13" s="52">
        <f t="shared" si="15"/>
        <v>1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101">
        <v>79.022999999999996</v>
      </c>
      <c r="CK13" s="97">
        <v>72.075999999999993</v>
      </c>
      <c r="CL13" s="60">
        <f t="shared" si="36"/>
        <v>1.0963843720517232</v>
      </c>
      <c r="CM13" s="52">
        <f t="shared" si="37"/>
        <v>0</v>
      </c>
      <c r="CN13" s="48"/>
      <c r="CO13" s="52">
        <f t="shared" si="21"/>
        <v>0</v>
      </c>
      <c r="CP13" s="23">
        <v>0</v>
      </c>
      <c r="CQ13" s="23">
        <v>0</v>
      </c>
      <c r="CR13" s="23">
        <v>0</v>
      </c>
      <c r="CS13" s="23">
        <v>2</v>
      </c>
      <c r="CT13" s="23">
        <v>0</v>
      </c>
      <c r="CU13" s="42">
        <f>CP13+CQ13+CR13+CS13+CT13</f>
        <v>2</v>
      </c>
      <c r="CV13" s="52">
        <f t="shared" si="23"/>
        <v>0</v>
      </c>
      <c r="CW13" s="98">
        <v>16.399999999999999</v>
      </c>
      <c r="CX13" s="96">
        <v>0</v>
      </c>
      <c r="CY13" s="42">
        <v>0</v>
      </c>
      <c r="CZ13" s="52">
        <f t="shared" si="38"/>
        <v>0</v>
      </c>
      <c r="DA13" s="99">
        <v>11</v>
      </c>
      <c r="DB13" s="99">
        <v>5</v>
      </c>
      <c r="DC13" s="42">
        <f>DA13/DB13</f>
        <v>2.2000000000000002</v>
      </c>
      <c r="DD13" s="52">
        <f>IF(AND(DC13&gt;=0.98,DC13&lt;=1.02),1,0)</f>
        <v>0</v>
      </c>
      <c r="DE13" s="90">
        <v>1</v>
      </c>
      <c r="DF13" s="52">
        <v>0</v>
      </c>
      <c r="DG13" s="99">
        <v>8.6</v>
      </c>
      <c r="DH13" s="99">
        <v>11.7</v>
      </c>
      <c r="DI13" s="42">
        <f>DG13/DH13</f>
        <v>0.7350427350427351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>
        <f t="shared" si="41"/>
        <v>7</v>
      </c>
    </row>
    <row r="14" spans="1:151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984.2</v>
      </c>
      <c r="W14" s="23">
        <v>1211</v>
      </c>
      <c r="X14" s="58">
        <f t="shared" si="3"/>
        <v>0.81271676300578033</v>
      </c>
      <c r="Y14" s="42" t="s">
        <v>77</v>
      </c>
      <c r="Z14" s="52">
        <f t="shared" si="4"/>
        <v>1</v>
      </c>
      <c r="AA14" s="65">
        <v>182.7</v>
      </c>
      <c r="AB14" s="65">
        <v>779</v>
      </c>
      <c r="AC14" s="68">
        <f t="shared" si="5"/>
        <v>0.23453145057766367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280.10000000000002</v>
      </c>
      <c r="AQ14" s="32">
        <v>369</v>
      </c>
      <c r="AR14" s="58">
        <f t="shared" si="8"/>
        <v>0.75907859078590789</v>
      </c>
      <c r="AS14" s="52">
        <f t="shared" si="35"/>
        <v>2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95">
        <v>115</v>
      </c>
      <c r="AY14" s="95">
        <v>452</v>
      </c>
      <c r="AZ14" s="58">
        <f>AX14/AY14</f>
        <v>0.25442477876106195</v>
      </c>
      <c r="BA14" s="52">
        <f t="shared" si="11"/>
        <v>0</v>
      </c>
      <c r="BB14" s="90"/>
      <c r="BC14" s="32">
        <v>369</v>
      </c>
      <c r="BD14" s="90"/>
      <c r="BE14" s="90"/>
      <c r="BF14" s="42">
        <f t="shared" si="12"/>
        <v>0</v>
      </c>
      <c r="BG14" s="52">
        <f t="shared" si="13"/>
        <v>0</v>
      </c>
      <c r="BH14" s="95">
        <v>452</v>
      </c>
      <c r="BI14" s="95">
        <v>509.9</v>
      </c>
      <c r="BJ14" s="95">
        <v>365</v>
      </c>
      <c r="BK14" s="95">
        <v>560.79999999999995</v>
      </c>
      <c r="BL14" s="61">
        <f t="shared" si="14"/>
        <v>1.3619732045230464</v>
      </c>
      <c r="BM14" s="52">
        <f t="shared" si="15"/>
        <v>1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101">
        <v>53.241999999999997</v>
      </c>
      <c r="CK14" s="97">
        <v>76.995000000000005</v>
      </c>
      <c r="CL14" s="60">
        <f t="shared" si="36"/>
        <v>0.69149944801610486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0</v>
      </c>
      <c r="CT14" s="23">
        <v>0</v>
      </c>
      <c r="CU14" s="42">
        <f>CP14+CQ14+CR14+CS14+CT14</f>
        <v>3</v>
      </c>
      <c r="CV14" s="52">
        <f t="shared" si="23"/>
        <v>0</v>
      </c>
      <c r="CW14" s="98">
        <v>2.4</v>
      </c>
      <c r="CX14" s="96">
        <v>0</v>
      </c>
      <c r="CY14" s="42">
        <v>0</v>
      </c>
      <c r="CZ14" s="52">
        <f t="shared" si="38"/>
        <v>0</v>
      </c>
      <c r="DA14" s="99">
        <v>15.3</v>
      </c>
      <c r="DB14" s="99">
        <v>12</v>
      </c>
      <c r="DC14" s="42">
        <f t="shared" si="39"/>
        <v>1.2750000000000001</v>
      </c>
      <c r="DD14" s="52">
        <f t="shared" si="43"/>
        <v>0</v>
      </c>
      <c r="DE14" s="90">
        <v>0</v>
      </c>
      <c r="DF14" s="52">
        <v>1</v>
      </c>
      <c r="DG14" s="99">
        <v>7</v>
      </c>
      <c r="DH14" s="99">
        <v>4</v>
      </c>
      <c r="DI14" s="42">
        <f>DG14/DH14</f>
        <v>1.75</v>
      </c>
      <c r="DJ14" s="52">
        <f>IF(AND(DI14&gt;=0.98,DI14&lt;=1.02),1,0)</f>
        <v>0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9</v>
      </c>
    </row>
    <row r="15" spans="1:151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2768.7</v>
      </c>
      <c r="W15" s="23">
        <v>0</v>
      </c>
      <c r="X15" s="60" t="e">
        <f t="shared" si="3"/>
        <v>#DIV/0!</v>
      </c>
      <c r="Y15" s="42" t="s">
        <v>77</v>
      </c>
      <c r="Z15" s="52" t="e">
        <f t="shared" si="4"/>
        <v>#DIV/0!</v>
      </c>
      <c r="AA15" s="65">
        <v>440.3</v>
      </c>
      <c r="AB15" s="65">
        <v>1683.3</v>
      </c>
      <c r="AC15" s="68">
        <f t="shared" si="5"/>
        <v>0.26156953603041644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3267.1</v>
      </c>
      <c r="AQ15" s="32">
        <v>3599.7</v>
      </c>
      <c r="AR15" s="61">
        <f>AP15/AQ15</f>
        <v>0.90760341139539413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95">
        <v>1967.2</v>
      </c>
      <c r="AY15" s="95">
        <v>8535</v>
      </c>
      <c r="AZ15" s="61">
        <f>AX15/AY15</f>
        <v>0.2304862331575864</v>
      </c>
      <c r="BA15" s="52">
        <f t="shared" si="11"/>
        <v>0</v>
      </c>
      <c r="BB15" s="90"/>
      <c r="BC15" s="32">
        <v>3599.7</v>
      </c>
      <c r="BD15" s="90"/>
      <c r="BE15" s="90"/>
      <c r="BF15" s="42">
        <f t="shared" si="12"/>
        <v>0</v>
      </c>
      <c r="BG15" s="52">
        <f t="shared" si="13"/>
        <v>0</v>
      </c>
      <c r="BH15" s="95">
        <v>8535</v>
      </c>
      <c r="BI15" s="95">
        <v>0</v>
      </c>
      <c r="BJ15" s="95">
        <v>8513.1</v>
      </c>
      <c r="BK15" s="95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101">
        <v>3737.4609999999998</v>
      </c>
      <c r="CK15" s="97">
        <v>6070.9970000000003</v>
      </c>
      <c r="CL15" s="60">
        <f t="shared" si="36"/>
        <v>0.61562557187888578</v>
      </c>
      <c r="CM15" s="52">
        <f t="shared" si="37"/>
        <v>1</v>
      </c>
      <c r="CN15" s="48"/>
      <c r="CO15" s="52">
        <f t="shared" si="21"/>
        <v>0</v>
      </c>
      <c r="CP15" s="23">
        <v>1</v>
      </c>
      <c r="CQ15" s="23">
        <v>1</v>
      </c>
      <c r="CR15" s="23">
        <v>0</v>
      </c>
      <c r="CS15" s="23">
        <v>0</v>
      </c>
      <c r="CT15" s="23">
        <v>0</v>
      </c>
      <c r="CU15" s="42">
        <f t="shared" si="22"/>
        <v>2</v>
      </c>
      <c r="CV15" s="52">
        <f t="shared" si="23"/>
        <v>0</v>
      </c>
      <c r="CW15" s="98">
        <v>225.8</v>
      </c>
      <c r="CX15" s="96">
        <v>164.3</v>
      </c>
      <c r="CY15" s="42">
        <f>CW15/CX15</f>
        <v>1.3743152769324407</v>
      </c>
      <c r="CZ15" s="52">
        <f t="shared" si="38"/>
        <v>0</v>
      </c>
      <c r="DA15" s="99">
        <v>0</v>
      </c>
      <c r="DB15" s="99">
        <v>0</v>
      </c>
      <c r="DC15" s="42">
        <v>0</v>
      </c>
      <c r="DD15" s="52">
        <v>0</v>
      </c>
      <c r="DE15" s="90">
        <v>0</v>
      </c>
      <c r="DF15" s="52">
        <v>1</v>
      </c>
      <c r="DG15" s="99">
        <v>291.60000000000002</v>
      </c>
      <c r="DH15" s="99">
        <v>142</v>
      </c>
      <c r="DI15" s="42">
        <f t="shared" si="24"/>
        <v>2.0535211267605638</v>
      </c>
      <c r="DJ15" s="52">
        <f t="shared" si="25"/>
        <v>0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 t="e">
        <f t="shared" si="41"/>
        <v>#DIV/0!</v>
      </c>
    </row>
    <row r="16" spans="1:151" ht="15" hidden="1">
      <c r="A16" s="1" t="s">
        <v>1</v>
      </c>
      <c r="B16" s="14"/>
      <c r="C16" s="30">
        <v>52808.800000000003</v>
      </c>
      <c r="D16" s="14">
        <v>47075.8</v>
      </c>
      <c r="E16" s="31"/>
      <c r="F16" s="31"/>
      <c r="G16" s="57">
        <f t="shared" ref="G16:G35" si="44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t="shared" ref="N16:N48" si="45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0.30891299999999999</v>
      </c>
      <c r="T16" s="42" t="s">
        <v>77</v>
      </c>
      <c r="U16" s="52">
        <f t="shared" ref="U16:U48" si="46">IF(Q16&gt;R16,0,1)</f>
        <v>1</v>
      </c>
      <c r="V16" s="17">
        <v>14946.9</v>
      </c>
      <c r="W16" s="17">
        <v>16709</v>
      </c>
      <c r="X16" s="60">
        <f t="shared" ref="X16:X48" si="47">V16/W16</f>
        <v>0.89454186366628763</v>
      </c>
      <c r="Y16" s="42" t="s">
        <v>77</v>
      </c>
      <c r="Z16" s="52">
        <f t="shared" ref="Z16:Z48" si="48">IF(X16&lt;=1,1,0)</f>
        <v>1</v>
      </c>
      <c r="AA16" s="34"/>
      <c r="AB16" s="34"/>
      <c r="AC16" s="68" t="e">
        <f t="shared" ref="AC16:AC48" si="49">AA16/AB16</f>
        <v>#DIV/0!</v>
      </c>
      <c r="AD16" s="42" t="s">
        <v>77</v>
      </c>
      <c r="AE16" s="52" t="e">
        <f t="shared" ref="AE16:AE48" si="50">IF(AC16&lt;=1,1,0)</f>
        <v>#DIV/0!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t="shared" ref="AO16:AO48" si="51">IF(AK16=0,1,0)</f>
        <v>1</v>
      </c>
      <c r="AP16" s="17">
        <v>233</v>
      </c>
      <c r="AQ16" s="32">
        <v>13889.8</v>
      </c>
      <c r="AR16" s="61">
        <f t="shared" ref="AR16:AR48" si="52">AP16/AQ16</f>
        <v>1.6774899566588432E-2</v>
      </c>
      <c r="AS16" s="52">
        <f t="shared" ref="AS16:AS48" si="53">IF(AR16&gt;=0.6,5,IF(AR16&lt;0.3,-1,2))</f>
        <v>-1</v>
      </c>
      <c r="AT16" s="17"/>
      <c r="AU16" s="17">
        <v>44</v>
      </c>
      <c r="AV16" s="60">
        <f t="shared" ref="AV16:AV48" si="54">AT16/AU16</f>
        <v>0</v>
      </c>
      <c r="AW16" s="52">
        <f t="shared" ref="AW16:AW48" si="55">IF(AV16&gt;=0.1,2,IF(AV16&lt;0.05,-1,1))</f>
        <v>-1</v>
      </c>
      <c r="AX16" s="23">
        <v>25793.7</v>
      </c>
      <c r="AY16" s="32">
        <v>25793.7</v>
      </c>
      <c r="AZ16" s="60">
        <f t="shared" ref="AZ16:AZ48" si="56">AX16/AY16</f>
        <v>1</v>
      </c>
      <c r="BA16" s="52">
        <f t="shared" ref="BA16:BA48" si="57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t="shared" ref="BL16:BL48" si="58">(BH16/BI16)/(BJ16/BK16)</f>
        <v>0.80235215786636205</v>
      </c>
      <c r="BM16" s="52">
        <f t="shared" ref="BM16:BM48" si="59">IF(BL16&gt;=1,1,0)</f>
        <v>0</v>
      </c>
      <c r="BN16" s="17"/>
      <c r="BO16" s="17"/>
      <c r="BP16" s="33"/>
      <c r="BQ16" s="32"/>
      <c r="BR16" s="73">
        <v>0</v>
      </c>
      <c r="BS16" s="52">
        <f t="shared" ref="BS16:BS48" si="60">IF(AND(BR16&gt;=0.7,BR16&lt;=1.3),1,IF(OR(AND(BR16&gt;=0.5,BR16&lt;0.7),AND(BR16&gt;1.35,BR16&lt;=1.5)),0.5,0))</f>
        <v>0</v>
      </c>
      <c r="BT16" s="52"/>
      <c r="BU16" s="52"/>
      <c r="BV16" s="17"/>
      <c r="BW16" s="52">
        <f t="shared" ref="BW16:BW48" si="61">IF(BV16&gt;0,-1,0)</f>
        <v>0</v>
      </c>
      <c r="BX16" s="17"/>
      <c r="BY16" s="17"/>
      <c r="BZ16" s="17"/>
      <c r="CA16" s="32"/>
      <c r="CB16" s="32" t="e">
        <f t="shared" ref="CB16:CB48" si="62">(BX16/BY16)/(BZ16/CA16)</f>
        <v>#DIV/0!</v>
      </c>
      <c r="CC16" s="32" t="e">
        <f t="shared" ref="CC16:CC48" si="63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t="shared" ref="CO16:CO48" si="64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t="shared" ref="CU16:CU48" si="65">CP16+CQ16+CR16+CS16+CT16</f>
        <v>2</v>
      </c>
      <c r="CV16" s="52">
        <f t="shared" ref="CV16:CV48" si="66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t="shared" ref="DJ16:DJ48" si="67">IF(AND(DI16&gt;=0.98,DI16&lt;=1.02),1,0)</f>
        <v>0</v>
      </c>
      <c r="DK16" s="17"/>
      <c r="DL16" s="52">
        <f t="shared" ref="DL16:DL42" si="68">IF(ISBLANK(DK16),0,1)</f>
        <v>0</v>
      </c>
      <c r="DM16" s="17"/>
      <c r="DN16" s="52">
        <f t="shared" ref="DN16:DN48" si="69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t="shared" ref="DV16:DV48" si="70">IF(ISBLANK(DU16),0,0.5)</f>
        <v>0</v>
      </c>
      <c r="DW16" s="17" t="s">
        <v>162</v>
      </c>
      <c r="DX16" s="52">
        <f t="shared" ref="DX16:DX48" si="71">IF(ISBLANK(DW16),0,0.5)</f>
        <v>0.5</v>
      </c>
      <c r="DY16" s="17" t="s">
        <v>163</v>
      </c>
      <c r="DZ16" s="52">
        <f t="shared" ref="DZ16:DZ48" si="72">IF(ISBLANK(DY16),0,0.5)</f>
        <v>0.5</v>
      </c>
      <c r="EA16" s="17"/>
      <c r="EB16" s="52">
        <f t="shared" ref="EB16:EB48" si="73">IF(ISBLANK(EA16),0,0.5)</f>
        <v>0</v>
      </c>
      <c r="EC16" s="17"/>
      <c r="ED16" s="52">
        <f t="shared" ref="ED16:ED48" si="74">IF(ISBLANK(EC16),0,0.5)</f>
        <v>0</v>
      </c>
      <c r="EE16" s="52"/>
      <c r="EF16" s="52"/>
      <c r="EG16" s="81" t="e">
        <f t="shared" ref="EG16:EG48" si="75">I16+P16+U16+Z16+AE16+AS16+BA16+BW16+CM16+CO16+CV16+CZ16+DD16+DF16+DJ16+DV16+DX16+DZ16+ED16</f>
        <v>#DIV/0!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9.8752579817535352E-2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/>
      <c r="AB17" s="34"/>
      <c r="AC17" s="68" t="e">
        <f t="shared" si="49"/>
        <v>#DIV/0!</v>
      </c>
      <c r="AD17" s="42" t="s">
        <v>77</v>
      </c>
      <c r="AE17" s="52" t="e">
        <f t="shared" si="50"/>
        <v>#DIV/0!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32606.400000000001</v>
      </c>
      <c r="AR17" s="61">
        <f t="shared" si="52"/>
        <v>8.2652485401638939E-3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0.99983849213508236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0.95967972565014481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#DIV/0!</v>
      </c>
    </row>
    <row r="18" spans="1:137" ht="15" hidden="1">
      <c r="A18" s="1" t="s">
        <v>3</v>
      </c>
      <c r="B18" s="14"/>
      <c r="C18" s="30">
        <v>26259.200000000001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0.84900526623756589</v>
      </c>
      <c r="Y18" s="42" t="s">
        <v>77</v>
      </c>
      <c r="Z18" s="52">
        <f t="shared" si="48"/>
        <v>1</v>
      </c>
      <c r="AA18" s="34"/>
      <c r="AB18" s="34"/>
      <c r="AC18" s="68" t="e">
        <f t="shared" si="49"/>
        <v>#DIV/0!</v>
      </c>
      <c r="AD18" s="42" t="s">
        <v>77</v>
      </c>
      <c r="AE18" s="52" t="e">
        <f t="shared" si="50"/>
        <v>#DIV/0!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4.3176624224616385E-2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16413.400000000001</v>
      </c>
      <c r="AY18" s="17">
        <v>16413.400000000001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16413.400000000001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 t="e">
        <f t="shared" si="75"/>
        <v>#DIV/0!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3.2790107280321022E-2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3.9379011736820693E-2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t="shared" ref="S19:S27" si="76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0.95664621676891615</v>
      </c>
      <c r="Y19" s="42" t="s">
        <v>77</v>
      </c>
      <c r="Z19" s="52">
        <f t="shared" si="48"/>
        <v>1</v>
      </c>
      <c r="AA19" s="34"/>
      <c r="AB19" s="34"/>
      <c r="AC19" s="68" t="e">
        <f t="shared" si="49"/>
        <v>#DIV/0!</v>
      </c>
      <c r="AD19" s="42" t="s">
        <v>77</v>
      </c>
      <c r="AE19" s="52" t="e">
        <f t="shared" si="50"/>
        <v>#DIV/0!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2.3104416645391879E-3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0.98512919130510279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0.73362138615239147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 t="e">
        <f t="shared" si="75"/>
        <v>#DIV/0!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0.78875559534467321</v>
      </c>
      <c r="Y20" s="42" t="s">
        <v>77</v>
      </c>
      <c r="Z20" s="52">
        <f t="shared" si="48"/>
        <v>1</v>
      </c>
      <c r="AA20" s="34"/>
      <c r="AB20" s="34"/>
      <c r="AC20" s="68" t="e">
        <f t="shared" si="49"/>
        <v>#DIV/0!</v>
      </c>
      <c r="AD20" s="42" t="s">
        <v>77</v>
      </c>
      <c r="AE20" s="52" t="e">
        <f t="shared" si="50"/>
        <v>#DIV/0!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33966.300000000003</v>
      </c>
      <c r="AR20" s="61">
        <f t="shared" si="52"/>
        <v>2.944094587870919E-4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52521.599999999999</v>
      </c>
      <c r="AZ20" s="60">
        <f t="shared" si="56"/>
        <v>1.0049884238103941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0.90955267692205677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 t="e">
        <f t="shared" si="75"/>
        <v>#DIV/0!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2.3398749894086437E-2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0.35899999999999999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0.75719849326438105</v>
      </c>
      <c r="Y21" s="42" t="s">
        <v>77</v>
      </c>
      <c r="Z21" s="52">
        <f t="shared" si="48"/>
        <v>1</v>
      </c>
      <c r="AA21" s="34"/>
      <c r="AB21" s="34"/>
      <c r="AC21" s="68" t="e">
        <f t="shared" si="49"/>
        <v>#DIV/0!</v>
      </c>
      <c r="AD21" s="42" t="s">
        <v>77</v>
      </c>
      <c r="AE21" s="52" t="e">
        <f t="shared" si="50"/>
        <v>#DIV/0!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16448.400000000001</v>
      </c>
      <c r="AR21" s="61">
        <f t="shared" si="52"/>
        <v>7.9643004790739516E-4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1.0000006517761879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0.71673453158105271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#DIV/0!</v>
      </c>
    </row>
    <row r="22" spans="1:137" ht="15" hidden="1">
      <c r="A22" s="1" t="s">
        <v>7</v>
      </c>
      <c r="B22" s="14"/>
      <c r="C22" s="30">
        <v>33999.599999999999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151238.20000000001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0.98464340559265739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0.87327219725494953</v>
      </c>
      <c r="Y22" s="42" t="s">
        <v>77</v>
      </c>
      <c r="Z22" s="52">
        <f t="shared" si="48"/>
        <v>1</v>
      </c>
      <c r="AA22" s="34"/>
      <c r="AB22" s="34"/>
      <c r="AC22" s="68" t="e">
        <f t="shared" si="49"/>
        <v>#DIV/0!</v>
      </c>
      <c r="AD22" s="42" t="s">
        <v>77</v>
      </c>
      <c r="AE22" s="52" t="e">
        <f t="shared" si="50"/>
        <v>#DIV/0!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3.2348855910519772E-3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0.79941113119647067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#DIV/0!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293137.09999999998</v>
      </c>
      <c r="L23" s="78">
        <v>271624.09999999998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0.77723016264169542</v>
      </c>
      <c r="Y23" s="42" t="s">
        <v>77</v>
      </c>
      <c r="Z23" s="52">
        <f t="shared" si="48"/>
        <v>1</v>
      </c>
      <c r="AA23" s="34"/>
      <c r="AB23" s="34"/>
      <c r="AC23" s="68" t="e">
        <f t="shared" si="49"/>
        <v>#DIV/0!</v>
      </c>
      <c r="AD23" s="42" t="s">
        <v>77</v>
      </c>
      <c r="AE23" s="52" t="e">
        <f t="shared" si="50"/>
        <v>#DIV/0!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9.5394137993810302E-3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1.3661037157870271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5084.3999999999996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#DIV/0!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0.77333051818785059</v>
      </c>
      <c r="Y24" s="42" t="s">
        <v>77</v>
      </c>
      <c r="Z24" s="52">
        <f t="shared" si="48"/>
        <v>1</v>
      </c>
      <c r="AA24" s="34"/>
      <c r="AB24" s="34"/>
      <c r="AC24" s="68" t="e">
        <f t="shared" si="49"/>
        <v>#DIV/0!</v>
      </c>
      <c r="AD24" s="42" t="s">
        <v>77</v>
      </c>
      <c r="AE24" s="52" t="e">
        <f t="shared" si="50"/>
        <v>#DIV/0!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75091.399999999994</v>
      </c>
      <c r="BK24" s="17">
        <v>49360</v>
      </c>
      <c r="BL24" s="60">
        <f t="shared" si="58"/>
        <v>0.72126442319372464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 t="e">
        <f t="shared" si="75"/>
        <v>#DIV/0!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0.26274088001773499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17594.400000000001</v>
      </c>
      <c r="W25" s="17">
        <v>22034</v>
      </c>
      <c r="X25" s="60">
        <f t="shared" si="47"/>
        <v>0.79851139148588557</v>
      </c>
      <c r="Y25" s="42" t="s">
        <v>77</v>
      </c>
      <c r="Z25" s="52">
        <f t="shared" si="48"/>
        <v>1</v>
      </c>
      <c r="AA25" s="34"/>
      <c r="AB25" s="34"/>
      <c r="AC25" s="68" t="e">
        <f t="shared" si="49"/>
        <v>#DIV/0!</v>
      </c>
      <c r="AD25" s="42" t="s">
        <v>77</v>
      </c>
      <c r="AE25" s="52" t="e">
        <f t="shared" si="50"/>
        <v>#DIV/0!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17558.900000000001</v>
      </c>
      <c r="AQ25" s="32">
        <v>53547.7</v>
      </c>
      <c r="AR25" s="61">
        <f t="shared" si="52"/>
        <v>0.32791137621223698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0.65765986929609521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#DIV/0!</v>
      </c>
    </row>
    <row r="26" spans="1:137" ht="15" hidden="1">
      <c r="A26" s="1" t="s">
        <v>11</v>
      </c>
      <c r="B26" s="14"/>
      <c r="C26" s="30">
        <v>40432.400000000001</v>
      </c>
      <c r="D26" s="14">
        <v>32547.200000000001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4.062182641981095E-2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0.96952233250620357</v>
      </c>
      <c r="Y26" s="42" t="s">
        <v>77</v>
      </c>
      <c r="Z26" s="52">
        <f t="shared" si="48"/>
        <v>1</v>
      </c>
      <c r="AA26" s="34"/>
      <c r="AB26" s="34"/>
      <c r="AC26" s="68" t="e">
        <f t="shared" si="49"/>
        <v>#DIV/0!</v>
      </c>
      <c r="AD26" s="42" t="s">
        <v>77</v>
      </c>
      <c r="AE26" s="52" t="e">
        <f t="shared" si="50"/>
        <v>#DIV/0!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4.715969989281886E-3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0.94681566006950635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 t="e">
        <f t="shared" si="75"/>
        <v>#DIV/0!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8.8946421767984202E-2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0.51480820512820513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0.76028805422197121</v>
      </c>
      <c r="Y27" s="42" t="s">
        <v>77</v>
      </c>
      <c r="Z27" s="52">
        <f t="shared" si="48"/>
        <v>1</v>
      </c>
      <c r="AA27" s="34"/>
      <c r="AB27" s="34"/>
      <c r="AC27" s="68" t="e">
        <f t="shared" si="49"/>
        <v>#DIV/0!</v>
      </c>
      <c r="AD27" s="42" t="s">
        <v>77</v>
      </c>
      <c r="AE27" s="52" t="e">
        <f t="shared" si="50"/>
        <v>#DIV/0!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2.1280284757033509E-2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0.56018131117507319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#DIV/0!</v>
      </c>
    </row>
    <row r="28" spans="1:137" ht="15" hidden="1">
      <c r="A28" s="1" t="s">
        <v>13</v>
      </c>
      <c r="B28" s="14"/>
      <c r="C28" s="30">
        <v>40826.699999999997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0.78744588744588739</v>
      </c>
      <c r="Y28" s="42" t="s">
        <v>77</v>
      </c>
      <c r="Z28" s="52">
        <f t="shared" si="48"/>
        <v>1</v>
      </c>
      <c r="AA28" s="34"/>
      <c r="AB28" s="34"/>
      <c r="AC28" s="68" t="e">
        <f t="shared" si="49"/>
        <v>#DIV/0!</v>
      </c>
      <c r="AD28" s="42" t="s">
        <v>77</v>
      </c>
      <c r="AE28" s="52" t="e">
        <f t="shared" si="50"/>
        <v>#DIV/0!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9401.2999999999993</v>
      </c>
      <c r="AR28" s="61">
        <f t="shared" si="52"/>
        <v>2.8719432418920792E-4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24297.200000000001</v>
      </c>
      <c r="AY28" s="17">
        <v>24197.200000000001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24297.200000000001</v>
      </c>
      <c r="BI28" s="23">
        <v>59901</v>
      </c>
      <c r="BJ28" s="17">
        <v>22769.200000000001</v>
      </c>
      <c r="BK28" s="17">
        <v>53421</v>
      </c>
      <c r="BL28" s="60">
        <f t="shared" si="58"/>
        <v>0.95167004036360647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 t="e">
        <f t="shared" si="75"/>
        <v>#DIV/0!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1.4447197664895739E-2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2.7519600000000002E-2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0.92402004126142057</v>
      </c>
      <c r="Y29" s="42" t="s">
        <v>77</v>
      </c>
      <c r="Z29" s="52">
        <f t="shared" si="48"/>
        <v>1</v>
      </c>
      <c r="AA29" s="34"/>
      <c r="AB29" s="34"/>
      <c r="AC29" s="68" t="e">
        <f t="shared" si="49"/>
        <v>#DIV/0!</v>
      </c>
      <c r="AD29" s="42" t="s">
        <v>77</v>
      </c>
      <c r="AE29" s="52" t="e">
        <f t="shared" si="50"/>
        <v>#DIV/0!</v>
      </c>
      <c r="AF29" s="52"/>
      <c r="AG29" s="52"/>
      <c r="AH29" s="52"/>
      <c r="AI29" s="52"/>
      <c r="AJ29" s="52"/>
      <c r="AK29" s="64">
        <v>406.80099999999999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2.157221455240375E-2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45939.199999999997</v>
      </c>
      <c r="BK29" s="17">
        <v>68863</v>
      </c>
      <c r="BL29" s="60">
        <f t="shared" si="58"/>
        <v>0.96304822114604971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#DIV/0!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/>
      <c r="AB30" s="34"/>
      <c r="AC30" s="68" t="e">
        <f t="shared" si="49"/>
        <v>#DIV/0!</v>
      </c>
      <c r="AD30" s="42" t="s">
        <v>77</v>
      </c>
      <c r="AE30" s="52" t="e">
        <f t="shared" si="50"/>
        <v>#DIV/0!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78.599999999999994</v>
      </c>
      <c r="AQ30" s="32">
        <v>5976.1</v>
      </c>
      <c r="AR30" s="61">
        <f t="shared" si="52"/>
        <v>1.3152390354913737E-2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17717.400000000001</v>
      </c>
      <c r="AZ30" s="60">
        <f t="shared" si="56"/>
        <v>0.99668687279171886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0.91446057057791386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 t="e">
        <f t="shared" si="75"/>
        <v>#DIV/0!</v>
      </c>
    </row>
    <row r="31" spans="1:137" ht="15" hidden="1">
      <c r="A31" s="1" t="s">
        <v>16</v>
      </c>
      <c r="B31" s="14"/>
      <c r="C31" s="30">
        <v>21423.1</v>
      </c>
      <c r="D31" s="14">
        <v>16469.099999999999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0.77093981287529667</v>
      </c>
      <c r="Y31" s="42" t="s">
        <v>77</v>
      </c>
      <c r="Z31" s="52">
        <f t="shared" si="48"/>
        <v>1</v>
      </c>
      <c r="AA31" s="34"/>
      <c r="AB31" s="34"/>
      <c r="AC31" s="68" t="e">
        <f t="shared" si="49"/>
        <v>#DIV/0!</v>
      </c>
      <c r="AD31" s="42" t="s">
        <v>77</v>
      </c>
      <c r="AE31" s="52" t="e">
        <f t="shared" si="50"/>
        <v>#DIV/0!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23114.400000000001</v>
      </c>
      <c r="AY31" s="17">
        <v>23364.400000000001</v>
      </c>
      <c r="AZ31" s="60">
        <f t="shared" si="56"/>
        <v>0.98929996062385506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23114.400000000001</v>
      </c>
      <c r="BI31" s="23">
        <v>29276</v>
      </c>
      <c r="BJ31" s="17">
        <v>21694</v>
      </c>
      <c r="BK31" s="17">
        <v>23323</v>
      </c>
      <c r="BL31" s="60">
        <f t="shared" si="58"/>
        <v>0.84882011459670592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4954.1000000000004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 t="e">
        <f t="shared" si="75"/>
        <v>#DIV/0!</v>
      </c>
    </row>
    <row r="32" spans="1:137" ht="15" hidden="1">
      <c r="A32" s="1" t="s">
        <v>17</v>
      </c>
      <c r="B32" s="14"/>
      <c r="C32" s="30">
        <v>96265.4</v>
      </c>
      <c r="D32" s="14">
        <v>79886.899999999994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0.49190139860139859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0.83473334085015216</v>
      </c>
      <c r="Y32" s="42" t="s">
        <v>77</v>
      </c>
      <c r="Z32" s="52">
        <f t="shared" si="48"/>
        <v>1</v>
      </c>
      <c r="AA32" s="34"/>
      <c r="AB32" s="34"/>
      <c r="AC32" s="68" t="e">
        <f t="shared" si="49"/>
        <v>#DIV/0!</v>
      </c>
      <c r="AD32" s="42" t="s">
        <v>77</v>
      </c>
      <c r="AE32" s="52" t="e">
        <f t="shared" si="50"/>
        <v>#DIV/0!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557.20000000000005</v>
      </c>
      <c r="AQ32" s="32">
        <v>41455.800000000003</v>
      </c>
      <c r="AR32" s="61">
        <f t="shared" si="52"/>
        <v>1.3440821308477945E-2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0.83589733859167259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#DIV/0!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282834.09999999998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0.87106598984771577</v>
      </c>
      <c r="Y33" s="42" t="s">
        <v>77</v>
      </c>
      <c r="Z33" s="52">
        <f t="shared" si="48"/>
        <v>1</v>
      </c>
      <c r="AA33" s="34"/>
      <c r="AB33" s="34"/>
      <c r="AC33" s="68" t="e">
        <f t="shared" si="49"/>
        <v>#DIV/0!</v>
      </c>
      <c r="AD33" s="42" t="s">
        <v>77</v>
      </c>
      <c r="AE33" s="52" t="e">
        <f t="shared" si="50"/>
        <v>#DIV/0!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4.8277263949588374E-2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80063.899999999994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80063.899999999994</v>
      </c>
      <c r="BI33" s="23">
        <v>77597</v>
      </c>
      <c r="BJ33" s="17">
        <v>73607.100000000006</v>
      </c>
      <c r="BK33" s="17">
        <v>71031</v>
      </c>
      <c r="BL33" s="60">
        <f t="shared" si="58"/>
        <v>0.99568056788780623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 t="e">
        <f t="shared" si="75"/>
        <v>#DIV/0!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t="shared" ref="I34:I40" si="77">IF(G34&lt;=0.05,1,0)</f>
        <v>1</v>
      </c>
      <c r="J34" s="14"/>
      <c r="K34" s="15">
        <v>139361.70000000001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t="shared" ref="P34:P40" si="78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0.83617545957256023</v>
      </c>
      <c r="Y34" s="42" t="s">
        <v>77</v>
      </c>
      <c r="Z34" s="52">
        <f t="shared" si="48"/>
        <v>1</v>
      </c>
      <c r="AA34" s="34"/>
      <c r="AB34" s="34"/>
      <c r="AC34" s="68" t="e">
        <f t="shared" si="49"/>
        <v>#DIV/0!</v>
      </c>
      <c r="AD34" s="42" t="s">
        <v>77</v>
      </c>
      <c r="AE34" s="52" t="e">
        <f t="shared" si="50"/>
        <v>#DIV/0!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2.3662958627716818E-3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4306.3999999999996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 t="e">
        <f t="shared" si="75"/>
        <v>#DIV/0!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3.1848318787632779E-2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t="shared" ref="S35:S42" si="79">Q35/R35</f>
        <v>8.2288161517283576E-2</v>
      </c>
      <c r="T35" s="42" t="s">
        <v>77</v>
      </c>
      <c r="U35" s="52">
        <f t="shared" si="46"/>
        <v>1</v>
      </c>
      <c r="V35" s="17">
        <v>8277.2000000000007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/>
      <c r="AB35" s="34"/>
      <c r="AC35" s="68" t="e">
        <f t="shared" si="49"/>
        <v>#DIV/0!</v>
      </c>
      <c r="AD35" s="42" t="s">
        <v>77</v>
      </c>
      <c r="AE35" s="52" t="e">
        <f t="shared" si="50"/>
        <v>#DIV/0!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3.9332491190745299E-2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0.78313157098459485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4159.1000000000004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#DIV/0!</v>
      </c>
    </row>
    <row r="36" spans="1:137" ht="15" hidden="1">
      <c r="A36" s="1" t="s">
        <v>21</v>
      </c>
      <c r="B36" s="14">
        <v>10656.8</v>
      </c>
      <c r="C36" s="30">
        <v>34996.300000000003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0.69178082191780821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/>
      <c r="AB36" s="34"/>
      <c r="AC36" s="68" t="e">
        <f t="shared" si="49"/>
        <v>#DIV/0!</v>
      </c>
      <c r="AD36" s="42" t="s">
        <v>77</v>
      </c>
      <c r="AE36" s="52" t="e">
        <f t="shared" si="50"/>
        <v>#DIV/0!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6.5806662312214242E-2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0.96337550960687479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#DIV/0!</v>
      </c>
    </row>
    <row r="37" spans="1:137" ht="15" hidden="1">
      <c r="A37" s="1" t="s">
        <v>22</v>
      </c>
      <c r="B37" s="14">
        <v>292.60000000000002</v>
      </c>
      <c r="C37" s="30">
        <v>84373.4</v>
      </c>
      <c r="D37" s="14">
        <v>66758.7</v>
      </c>
      <c r="E37" s="31"/>
      <c r="F37" s="31"/>
      <c r="G37" s="57">
        <f t="shared" ref="G37:G48" si="80">(B37)/(C37-D37-E37)</f>
        <v>1.6611125934588727E-2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295336.40000000002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0.75673307662257938</v>
      </c>
      <c r="Y37" s="42" t="s">
        <v>77</v>
      </c>
      <c r="Z37" s="52">
        <f t="shared" si="48"/>
        <v>1</v>
      </c>
      <c r="AA37" s="34"/>
      <c r="AB37" s="34"/>
      <c r="AC37" s="68" t="e">
        <f t="shared" si="49"/>
        <v>#DIV/0!</v>
      </c>
      <c r="AD37" s="42" t="s">
        <v>77</v>
      </c>
      <c r="AE37" s="52" t="e">
        <f t="shared" si="50"/>
        <v>#DIV/0!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33334.800000000003</v>
      </c>
      <c r="AR37" s="61">
        <f t="shared" si="52"/>
        <v>2.4049941802560686E-2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17614.599999999999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 t="e">
        <f t="shared" si="75"/>
        <v>#DIV/0!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2.4277910671569852E-2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0.90378070536571986</v>
      </c>
      <c r="Y38" s="42" t="s">
        <v>77</v>
      </c>
      <c r="Z38" s="52">
        <f t="shared" si="48"/>
        <v>1</v>
      </c>
      <c r="AA38" s="34"/>
      <c r="AB38" s="34"/>
      <c r="AC38" s="68" t="e">
        <f t="shared" si="49"/>
        <v>#DIV/0!</v>
      </c>
      <c r="AD38" s="42" t="s">
        <v>77</v>
      </c>
      <c r="AE38" s="52" t="e">
        <f t="shared" si="50"/>
        <v>#DIV/0!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1.018053245316868E-2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553.70000000000005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 t="e">
        <f t="shared" si="75"/>
        <v>#DIV/0!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1.6868059047931299E-2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0.85363451086956521</v>
      </c>
      <c r="Y39" s="42" t="s">
        <v>77</v>
      </c>
      <c r="Z39" s="52">
        <f t="shared" si="48"/>
        <v>1</v>
      </c>
      <c r="AA39" s="34"/>
      <c r="AB39" s="34"/>
      <c r="AC39" s="68" t="e">
        <f t="shared" si="49"/>
        <v>#DIV/0!</v>
      </c>
      <c r="AD39" s="42" t="s">
        <v>77</v>
      </c>
      <c r="AE39" s="52" t="e">
        <f t="shared" si="50"/>
        <v>#DIV/0!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3.9017512511429547E-3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0.97653124723011919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 t="e">
        <f t="shared" si="75"/>
        <v>#DIV/0!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153677.79999999999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0.99819703799098514</v>
      </c>
      <c r="Y40" s="42" t="s">
        <v>77</v>
      </c>
      <c r="Z40" s="52">
        <f t="shared" si="48"/>
        <v>1</v>
      </c>
      <c r="AA40" s="34"/>
      <c r="AB40" s="34"/>
      <c r="AC40" s="68" t="e">
        <f t="shared" si="49"/>
        <v>#DIV/0!</v>
      </c>
      <c r="AD40" s="42" t="s">
        <v>77</v>
      </c>
      <c r="AE40" s="52" t="e">
        <f t="shared" si="50"/>
        <v>#DIV/0!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5.0087484453064067E-2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27260.799999999999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27260.799999999999</v>
      </c>
      <c r="BI40" s="23">
        <v>54193</v>
      </c>
      <c r="BJ40" s="17">
        <v>24771.4</v>
      </c>
      <c r="BK40" s="17">
        <v>38325</v>
      </c>
      <c r="BL40" s="60">
        <f t="shared" si="58"/>
        <v>0.77826413048932275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 t="e">
        <f t="shared" si="75"/>
        <v>#DIV/0!</v>
      </c>
    </row>
    <row r="41" spans="1:137" ht="15" hidden="1">
      <c r="A41" s="1" t="s">
        <v>26</v>
      </c>
      <c r="B41" s="14">
        <v>1281.0999999999999</v>
      </c>
      <c r="C41" s="30">
        <v>53788.7</v>
      </c>
      <c r="D41" s="14">
        <v>39689.9</v>
      </c>
      <c r="E41" s="31"/>
      <c r="F41" s="31"/>
      <c r="G41" s="57">
        <f t="shared" si="80"/>
        <v>9.0865889295542901E-2</v>
      </c>
      <c r="H41" s="42" t="s">
        <v>74</v>
      </c>
      <c r="I41" s="76">
        <f>IF(G41&lt;=0.1,1,0)</f>
        <v>1</v>
      </c>
      <c r="J41" s="14">
        <v>6900</v>
      </c>
      <c r="K41" s="15">
        <v>286436.90000000002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0.93963666886503994</v>
      </c>
      <c r="Y41" s="42" t="s">
        <v>77</v>
      </c>
      <c r="Z41" s="52">
        <f t="shared" si="48"/>
        <v>1</v>
      </c>
      <c r="AA41" s="34"/>
      <c r="AB41" s="34"/>
      <c r="AC41" s="68" t="e">
        <f t="shared" si="49"/>
        <v>#DIV/0!</v>
      </c>
      <c r="AD41" s="42" t="s">
        <v>77</v>
      </c>
      <c r="AE41" s="52" t="e">
        <f t="shared" si="50"/>
        <v>#DIV/0!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25729.200000000001</v>
      </c>
      <c r="AR41" s="61">
        <f t="shared" si="52"/>
        <v>1.0746544781804332E-2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78337.899999999994</v>
      </c>
      <c r="BK41" s="17">
        <v>61221</v>
      </c>
      <c r="BL41" s="60">
        <f t="shared" si="58"/>
        <v>0.65321849886213035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#DIV/0!</v>
      </c>
    </row>
    <row r="42" spans="1:137" ht="15" hidden="1">
      <c r="A42" s="1" t="s">
        <v>27</v>
      </c>
      <c r="B42" s="14">
        <v>141.5</v>
      </c>
      <c r="C42" s="30">
        <v>68270.899999999994</v>
      </c>
      <c r="D42" s="14">
        <v>50088.9</v>
      </c>
      <c r="E42" s="31"/>
      <c r="F42" s="31"/>
      <c r="G42" s="57">
        <f t="shared" si="80"/>
        <v>7.782422175778245E-3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0.84523098138358999</v>
      </c>
      <c r="Y42" s="42" t="s">
        <v>77</v>
      </c>
      <c r="Z42" s="52">
        <f t="shared" si="48"/>
        <v>1</v>
      </c>
      <c r="AA42" s="34"/>
      <c r="AB42" s="34"/>
      <c r="AC42" s="68" t="e">
        <f t="shared" si="49"/>
        <v>#DIV/0!</v>
      </c>
      <c r="AD42" s="42" t="s">
        <v>77</v>
      </c>
      <c r="AE42" s="52" t="e">
        <f t="shared" si="50"/>
        <v>#DIV/0!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2.7357042770401012E-3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68926.399999999994</v>
      </c>
      <c r="AY42" s="17">
        <v>69205.899999999994</v>
      </c>
      <c r="AZ42" s="60">
        <f t="shared" si="56"/>
        <v>0.99596132699668671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68926.399999999994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#DIV/0!</v>
      </c>
    </row>
    <row r="43" spans="1:137" ht="15" hidden="1">
      <c r="A43" s="1" t="s">
        <v>28</v>
      </c>
      <c r="B43" s="14"/>
      <c r="C43" s="30">
        <v>35201.800000000003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138933.79999999999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16482.900000000001</v>
      </c>
      <c r="W43" s="17">
        <v>16483</v>
      </c>
      <c r="X43" s="60">
        <f t="shared" si="47"/>
        <v>0.99999393314323859</v>
      </c>
      <c r="Y43" s="42" t="s">
        <v>77</v>
      </c>
      <c r="Z43" s="52">
        <f t="shared" si="48"/>
        <v>1</v>
      </c>
      <c r="AA43" s="34"/>
      <c r="AB43" s="34"/>
      <c r="AC43" s="68" t="e">
        <f t="shared" si="49"/>
        <v>#DIV/0!</v>
      </c>
      <c r="AD43" s="42" t="s">
        <v>77</v>
      </c>
      <c r="AE43" s="52" t="e">
        <f t="shared" si="50"/>
        <v>#DIV/0!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27428.400000000001</v>
      </c>
      <c r="AR43" s="61">
        <f t="shared" si="52"/>
        <v>8.1247903632731031E-2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0.96428675445040235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4.0606389322033678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 t="e">
        <f t="shared" si="75"/>
        <v>#DIV/0!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2.4502374456906138E-2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0.83515585079202859</v>
      </c>
      <c r="Y44" s="42" t="s">
        <v>77</v>
      </c>
      <c r="Z44" s="52">
        <f t="shared" si="48"/>
        <v>1</v>
      </c>
      <c r="AA44" s="34"/>
      <c r="AB44" s="34"/>
      <c r="AC44" s="68" t="e">
        <f t="shared" si="49"/>
        <v>#DIV/0!</v>
      </c>
      <c r="AD44" s="42" t="s">
        <v>77</v>
      </c>
      <c r="AE44" s="52" t="e">
        <f t="shared" si="50"/>
        <v>#DIV/0!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9.3632605289487095E-3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2.6315789473684209E-2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0.81471847143416176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41821.599999999999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 t="e">
        <f t="shared" si="75"/>
        <v>#DIV/0!</v>
      </c>
    </row>
    <row r="45" spans="1:137" ht="15" hidden="1" customHeight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5.7115272132344574E-2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0.43245876712328768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/>
      <c r="AB45" s="34"/>
      <c r="AC45" s="68" t="e">
        <f t="shared" si="49"/>
        <v>#DIV/0!</v>
      </c>
      <c r="AD45" s="42" t="s">
        <v>77</v>
      </c>
      <c r="AE45" s="52" t="e">
        <f t="shared" si="50"/>
        <v>#DIV/0!</v>
      </c>
      <c r="AF45" s="52"/>
      <c r="AG45" s="52"/>
      <c r="AH45" s="52"/>
      <c r="AI45" s="52"/>
      <c r="AJ45" s="52"/>
      <c r="AK45" s="17"/>
      <c r="AL45" s="16">
        <v>2569.4859999999999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2147.6999999999998</v>
      </c>
      <c r="AQ45" s="32">
        <v>117277.4</v>
      </c>
      <c r="AR45" s="61">
        <f t="shared" si="52"/>
        <v>1.8312991249806013E-2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3.3333333333333333E-2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 t="e">
        <f t="shared" si="75"/>
        <v>#DIV/0!</v>
      </c>
    </row>
    <row r="46" spans="1:137" ht="15" hidden="1">
      <c r="A46" s="1" t="s">
        <v>31</v>
      </c>
      <c r="B46" s="14">
        <v>2233.6999999999998</v>
      </c>
      <c r="C46" s="30">
        <v>63499.5</v>
      </c>
      <c r="D46" s="14">
        <v>32153.4</v>
      </c>
      <c r="E46" s="31"/>
      <c r="F46" s="31"/>
      <c r="G46" s="57">
        <f t="shared" si="80"/>
        <v>7.1259263512845297E-2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0.88270671749704221</v>
      </c>
      <c r="Y46" s="42" t="s">
        <v>77</v>
      </c>
      <c r="Z46" s="52">
        <f t="shared" si="48"/>
        <v>1</v>
      </c>
      <c r="AA46" s="34"/>
      <c r="AB46" s="34"/>
      <c r="AC46" s="68" t="e">
        <f t="shared" si="49"/>
        <v>#DIV/0!</v>
      </c>
      <c r="AD46" s="42" t="s">
        <v>77</v>
      </c>
      <c r="AE46" s="52" t="e">
        <f t="shared" si="50"/>
        <v>#DIV/0!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7.0233884876640063E-2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0.98789807236274119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#DIV/0!</v>
      </c>
    </row>
    <row r="47" spans="1:137" ht="15" hidden="1">
      <c r="A47" s="1" t="s">
        <v>32</v>
      </c>
      <c r="B47" s="14"/>
      <c r="C47" s="30">
        <v>138543.70000000001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326274.90000000002</v>
      </c>
      <c r="M47" s="32"/>
      <c r="N47" s="58">
        <f t="shared" si="45"/>
        <v>7.493699598459462E-2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0.69459504132231409</v>
      </c>
      <c r="T47" s="42" t="s">
        <v>77</v>
      </c>
      <c r="U47" s="52">
        <f t="shared" si="46"/>
        <v>1</v>
      </c>
      <c r="V47" s="17">
        <v>17035.099999999999</v>
      </c>
      <c r="W47" s="17">
        <v>18379</v>
      </c>
      <c r="X47" s="60">
        <f t="shared" si="47"/>
        <v>0.92687850263888127</v>
      </c>
      <c r="Y47" s="42" t="s">
        <v>77</v>
      </c>
      <c r="Z47" s="52">
        <f t="shared" si="48"/>
        <v>1</v>
      </c>
      <c r="AA47" s="34"/>
      <c r="AB47" s="34"/>
      <c r="AC47" s="68" t="e">
        <f t="shared" si="49"/>
        <v>#DIV/0!</v>
      </c>
      <c r="AD47" s="42" t="s">
        <v>77</v>
      </c>
      <c r="AE47" s="52" t="e">
        <f t="shared" si="50"/>
        <v>#DIV/0!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2.3091591778861616E-2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0.99923379532802248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0.80722720987945362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#DIV/0!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6351273.9000000004</v>
      </c>
      <c r="L48" s="77">
        <v>2018343.8</v>
      </c>
      <c r="M48" s="32"/>
      <c r="N48" s="58">
        <f t="shared" si="45"/>
        <v>4.1024686735657234E-2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0.40349701605729138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/>
      <c r="AB48" s="34"/>
      <c r="AC48" s="68" t="e">
        <f t="shared" si="49"/>
        <v>#DIV/0!</v>
      </c>
      <c r="AD48" s="42" t="s">
        <v>77</v>
      </c>
      <c r="AE48" s="52" t="e">
        <f t="shared" si="50"/>
        <v>#DIV/0!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6.0628224672004141E-2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3.3898305084745763E-2</v>
      </c>
      <c r="AW48" s="52">
        <f t="shared" si="55"/>
        <v>-1</v>
      </c>
      <c r="AX48" s="19">
        <v>4332930.0999999996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4332930.0999999996</v>
      </c>
      <c r="BI48" s="23">
        <v>7158</v>
      </c>
      <c r="BJ48" s="17">
        <v>4784485</v>
      </c>
      <c r="BK48" s="17">
        <v>1</v>
      </c>
      <c r="BL48" s="60">
        <f t="shared" si="58"/>
        <v>1.2651872059952815E-4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#DIV/0!</v>
      </c>
    </row>
    <row r="49" spans="2:137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2:137">
      <c r="R50" s="36"/>
      <c r="BH50" s="21"/>
      <c r="EG50" s="93"/>
    </row>
  </sheetData>
  <autoFilter ref="A3:ED48"/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37">
    <mergeCell ref="EC2:ED2"/>
    <mergeCell ref="DG2:DJ2"/>
    <mergeCell ref="A2:A3"/>
    <mergeCell ref="B2:I2"/>
    <mergeCell ref="Q2:U2"/>
    <mergeCell ref="J2:P2"/>
    <mergeCell ref="EG2:EG3"/>
    <mergeCell ref="DW2:DX2"/>
    <mergeCell ref="EE2:EF2"/>
    <mergeCell ref="BT2:BU2"/>
    <mergeCell ref="EA2:EB2"/>
    <mergeCell ref="DK2:DL2"/>
    <mergeCell ref="V2:Z2"/>
    <mergeCell ref="AK2:AO2"/>
    <mergeCell ref="DY2:DZ2"/>
    <mergeCell ref="DU2:DV2"/>
    <mergeCell ref="DS2:DT2"/>
    <mergeCell ref="DM2:DN2"/>
    <mergeCell ref="DQ2:DR2"/>
    <mergeCell ref="DE2:DF2"/>
    <mergeCell ref="DO2:DP2"/>
    <mergeCell ref="DA2:DD2"/>
    <mergeCell ref="CW2:CZ2"/>
    <mergeCell ref="CD2:CI2"/>
    <mergeCell ref="AT2:AW2"/>
    <mergeCell ref="AA2:AE2"/>
    <mergeCell ref="AF2:AJ2"/>
    <mergeCell ref="AP2:AS2"/>
    <mergeCell ref="CN2:CO2"/>
    <mergeCell ref="CP2:CV2"/>
    <mergeCell ref="CJ2:CM2"/>
    <mergeCell ref="AX2:BA2"/>
    <mergeCell ref="BB2:BG2"/>
    <mergeCell ref="BX2:CC2"/>
    <mergeCell ref="BV2:BW2"/>
    <mergeCell ref="BH2:BM2"/>
    <mergeCell ref="BN2:BS2"/>
  </mergeCells>
  <phoneticPr fontId="0" type="noConversion"/>
  <conditionalFormatting sqref="I4:I4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Budget</cp:lastModifiedBy>
  <cp:lastPrinted>2010-06-01T13:56:45Z</cp:lastPrinted>
  <dcterms:created xsi:type="dcterms:W3CDTF">2009-01-27T10:52:16Z</dcterms:created>
  <dcterms:modified xsi:type="dcterms:W3CDTF">2018-06-14T13:14:39Z</dcterms:modified>
</cp:coreProperties>
</file>