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04.2016             " sheetId="1" r:id="rId1"/>
  </sheets>
  <definedNames>
    <definedName name="_xlnm.Print_Titles" localSheetId="0">'на 01.04.2016             '!$3:$3</definedName>
    <definedName name="_xlnm.Print_Area" localSheetId="0">'на 01.04.2016             '!$A$2:$I$146</definedName>
  </definedNames>
  <calcPr fullCalcOnLoad="1"/>
</workbook>
</file>

<file path=xl/sharedStrings.xml><?xml version="1.0" encoding="utf-8"?>
<sst xmlns="http://schemas.openxmlformats.org/spreadsheetml/2006/main" count="379" uniqueCount="273">
  <si>
    <t>Субвенции местным бюджетам из областного бюджета 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(биотермических ям), ликвидации закрытых сктомогильников на террритории муниципальных районов и городских округов</t>
  </si>
  <si>
    <t>0610016070</t>
  </si>
  <si>
    <t>0610050380 ВР  810  ДК 001</t>
  </si>
  <si>
    <t>0610050390 ВР 810 ДК 002</t>
  </si>
  <si>
    <t>0610050480 ВР 810 ДК 037</t>
  </si>
  <si>
    <t>0610050550 ВР 810 ДК 048</t>
  </si>
  <si>
    <t xml:space="preserve">Объем субвенции на возмещение  части процентной ставки по краткосрочным кредитам (займам) на развитие растениеводства, переработки и реализации продукции растениеводства </t>
  </si>
  <si>
    <t>06100R0380</t>
  </si>
  <si>
    <t>Объем субвенции на возмещение 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</si>
  <si>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06100R0390</t>
  </si>
  <si>
    <t>Объем субвенции на возмещение 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</si>
  <si>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06100R0480</t>
  </si>
  <si>
    <t>Объем 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</si>
  <si>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06100R0550</t>
  </si>
  <si>
    <t>0900015080 ДП 3006</t>
  </si>
  <si>
    <r>
      <t>Субсидия</t>
    </r>
    <r>
      <rPr>
        <sz val="10"/>
        <color indexed="8"/>
        <rFont val="Times New Roman"/>
        <family val="1"/>
      </rPr>
      <t xml:space="preserve">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 (Вихаревское с/п)</t>
    </r>
  </si>
  <si>
    <r>
      <t xml:space="preserve">Субвенция по начислению и выплате компенсации платы, </t>
    </r>
    <r>
      <rPr>
        <sz val="9"/>
        <color indexed="8"/>
        <rFont val="Times New Roman"/>
        <family val="1"/>
      </rPr>
      <t>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  </r>
  </si>
  <si>
    <r>
      <t xml:space="preserve">Субсидии </t>
    </r>
    <r>
      <rPr>
        <sz val="9"/>
        <color indexed="8"/>
        <rFont val="Times New Roman"/>
        <family val="1"/>
      </rPr>
      <t>бюджетам субъектов Российской Федерации и муниципальных образований на модернизацию региональных систем дошкольного образования</t>
    </r>
    <r>
      <rPr>
        <b/>
        <sz val="9"/>
        <color indexed="8"/>
        <rFont val="Times New Roman"/>
        <family val="1"/>
      </rPr>
      <t xml:space="preserve">
</t>
    </r>
  </si>
  <si>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</si>
  <si>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</si>
  <si>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</si>
  <si>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</si>
  <si>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</si>
  <si>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</si>
  <si>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</si>
  <si>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</si>
  <si>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00020203015050000151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</si>
  <si>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</si>
  <si>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</si>
  <si>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00020203007050000151</t>
  </si>
  <si>
    <t>РАЙФУ</t>
  </si>
  <si>
    <t>00020202999050000151</t>
  </si>
  <si>
    <t>Бураши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</si>
  <si>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</si>
  <si>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</si>
  <si>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</si>
  <si>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</si>
  <si>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</si>
  <si>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</si>
  <si>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</si>
  <si>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</si>
  <si>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</si>
  <si>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>РАЙФУ (п.г.т.)</t>
  </si>
  <si>
    <t>00020202088050000151</t>
  </si>
  <si>
    <t>00020202089050000151</t>
  </si>
  <si>
    <t>адм. района</t>
  </si>
  <si>
    <t>00020202051050000151</t>
  </si>
  <si>
    <t>РУО</t>
  </si>
  <si>
    <t>адм.   района</t>
  </si>
  <si>
    <t>00020203098050000151</t>
  </si>
  <si>
    <t>00020203108050000151</t>
  </si>
  <si>
    <t>адм.    района</t>
  </si>
  <si>
    <t>00020203115050000151</t>
  </si>
  <si>
    <t xml:space="preserve">00020202999050000151  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</si>
  <si>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</si>
  <si>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</si>
  <si>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</si>
  <si>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</si>
  <si>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МБС</t>
  </si>
  <si>
    <t>00020204025050000151</t>
  </si>
  <si>
    <t xml:space="preserve"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</t>
  </si>
  <si>
    <t xml:space="preserve">00020204041050000151 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</si>
  <si>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</si>
  <si>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</si>
  <si>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</si>
  <si>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</si>
  <si>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</si>
  <si>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</si>
  <si>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</si>
  <si>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</si>
  <si>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 xml:space="preserve">РУО </t>
  </si>
  <si>
    <t>пгт</t>
  </si>
  <si>
    <t>учреждения</t>
  </si>
  <si>
    <t>РЦКи Д</t>
  </si>
  <si>
    <t>Райфинуправление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</si>
  <si>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</si>
  <si>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</si>
  <si>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</si>
  <si>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</si>
  <si>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адм</t>
  </si>
  <si>
    <t>райфу</t>
  </si>
  <si>
    <t>00020201001050000151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</si>
  <si>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</si>
  <si>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</si>
  <si>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</si>
  <si>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</si>
  <si>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</si>
  <si>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</si>
  <si>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</si>
  <si>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</si>
  <si>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</si>
  <si>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</si>
  <si>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</si>
  <si>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</si>
  <si>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</si>
  <si>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</si>
  <si>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</si>
  <si>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</si>
  <si>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</si>
  <si>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</si>
  <si>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</si>
  <si>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</si>
  <si>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</si>
  <si>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</si>
  <si>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</si>
  <si>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</si>
  <si>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>адм.</t>
  </si>
  <si>
    <t xml:space="preserve"> ДП 1105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</si>
  <si>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</si>
  <si>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t>доп. 2010</t>
  </si>
  <si>
    <t>0111701 ДП 2009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</si>
  <si>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</si>
  <si>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</si>
  <si>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</si>
  <si>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</si>
  <si>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</si>
  <si>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</si>
  <si>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</si>
  <si>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</si>
  <si>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неиспользованные остатки на 01.01.2014</t>
  </si>
  <si>
    <t>ц/с 1101403</t>
  </si>
  <si>
    <t>00020203999050000151</t>
  </si>
  <si>
    <t>00020203119050000151</t>
  </si>
  <si>
    <t>ц/с 01Б1403</t>
  </si>
  <si>
    <t>ц/с 0701605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</si>
  <si>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</t>
  </si>
  <si>
    <t>0909602 ВР 522  ДК 3024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</si>
  <si>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</t>
  </si>
  <si>
    <t>0909502 ВР522 ДК 3025</t>
  </si>
  <si>
    <t>0701705 ВР 540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</si>
  <si>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</si>
  <si>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>00020202204050000151</t>
  </si>
  <si>
    <t>00020203099050000151</t>
  </si>
  <si>
    <t>0305020 ВР 322 ДК 6661</t>
  </si>
  <si>
    <t>00020202216050000151</t>
  </si>
  <si>
    <t>0115059 ДК 052</t>
  </si>
  <si>
    <r>
      <t>Субсидия</t>
    </r>
    <r>
      <rPr>
        <sz val="10"/>
        <color indexed="8"/>
        <rFont val="Times New Roman"/>
        <family val="1"/>
      </rPr>
      <t xml:space="preserve"> Областная целевая программа "Организация отдыха и оздоровления детей в Кировской области" на 2012-2014 годы </t>
    </r>
  </si>
  <si>
    <r>
      <t xml:space="preserve">Субсидия </t>
    </r>
    <r>
      <rPr>
        <sz val="10"/>
        <rFont val="Times New Roman"/>
        <family val="1"/>
      </rPr>
      <t>на реализацию программ (проектов) в сфере отдыха и оздоровления молодежи</t>
    </r>
  </si>
  <si>
    <t>0301512 ДК 3010</t>
  </si>
  <si>
    <t>Субсидия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</si>
  <si>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r>
      <t xml:space="preserve">0301510 </t>
    </r>
    <r>
      <rPr>
        <sz val="10"/>
        <rFont val="Times New Roman"/>
        <family val="1"/>
      </rPr>
      <t>ДК3008</t>
    </r>
  </si>
  <si>
    <r>
      <t xml:space="preserve">0305020 </t>
    </r>
    <r>
      <rPr>
        <sz val="10"/>
        <rFont val="Times New Roman"/>
        <family val="1"/>
      </rPr>
      <t>ДК 666</t>
    </r>
  </si>
  <si>
    <t>РЦКД</t>
  </si>
  <si>
    <t>00020204070050000151</t>
  </si>
  <si>
    <t>0205190 310 ДК 144</t>
  </si>
  <si>
    <r>
      <t xml:space="preserve"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 </t>
    </r>
    <r>
      <rPr>
        <b/>
        <sz val="10"/>
        <color indexed="8"/>
        <rFont val="Times New Roman"/>
        <family val="1"/>
      </rPr>
      <t>(федерация)</t>
    </r>
  </si>
  <si>
    <t>Субсидии бюджетам  мунципальных районов на государственную поддержку малого и среднего предпринимательства , включая крестьянские(фермерские) хозяйства</t>
  </si>
  <si>
    <t>00020202009050000151</t>
  </si>
  <si>
    <r>
      <t>Субвенции</t>
    </r>
    <r>
      <rPr>
        <sz val="10"/>
        <rFont val="Times New Roman"/>
        <family val="1"/>
      </rPr>
      <t xml:space="preserve"> на выполнение отдельных 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комиссии(ий)</t>
    </r>
  </si>
  <si>
    <t>в приемной семье</t>
  </si>
  <si>
    <t>в семье опекуна</t>
  </si>
  <si>
    <t>0501504 ДК 3003</t>
  </si>
  <si>
    <t>райфо</t>
  </si>
  <si>
    <t>Большепорекское с/п</t>
  </si>
  <si>
    <t>Бурашевское с/п</t>
  </si>
  <si>
    <t>Вихаревское с/п</t>
  </si>
  <si>
    <t>Дамаскинское с/п</t>
  </si>
  <si>
    <t>Зимнякское с/п</t>
  </si>
  <si>
    <t xml:space="preserve"> М-Кильмезское с/п</t>
  </si>
  <si>
    <t>Моторское с/п</t>
  </si>
  <si>
    <t>Паскинское с/п</t>
  </si>
  <si>
    <t>Р-Ватажское с/п</t>
  </si>
  <si>
    <t>Селинское с/п</t>
  </si>
  <si>
    <t>Чернушское с/п</t>
  </si>
  <si>
    <t xml:space="preserve">0301611 </t>
  </si>
  <si>
    <t xml:space="preserve"> 00020203024050000151</t>
  </si>
  <si>
    <t>0301615</t>
  </si>
  <si>
    <r>
      <t>Субвенция</t>
    </r>
    <r>
      <rPr>
        <sz val="10"/>
        <color indexed="8"/>
        <rFont val="Times New Roman"/>
        <family val="1"/>
      </rPr>
      <t xml:space="preserve"> на 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  </r>
  </si>
  <si>
    <r>
      <t>Субсидия</t>
    </r>
    <r>
      <rPr>
        <sz val="10"/>
        <color indexed="8"/>
        <rFont val="Times New Roman"/>
        <family val="1"/>
      </rPr>
      <t xml:space="preserve"> на строительство объекта "Культурно-творческий молодежный центр" в пгт Кильмезь Кильмезского муниципального района Кировской области</t>
    </r>
  </si>
  <si>
    <t>20022</t>
  </si>
  <si>
    <t>20023</t>
  </si>
  <si>
    <r>
      <t>Субвенции</t>
    </r>
    <r>
      <rPr>
        <sz val="10"/>
        <rFont val="Times New Roman"/>
        <family val="1"/>
      </rPr>
      <t xml:space="preserve"> на возмещение части процентной ставки по краткосрочным кредитам (займам) на развитие растениеводства, перерабки и реализации продукции растениеводства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</si>
  <si>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Субвенции</t>
    </r>
    <r>
      <rPr>
        <sz val="10"/>
        <rFont val="Times New Roman"/>
        <family val="1"/>
      </rPr>
      <t xml:space="preserve"> на возмещение 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  </r>
  </si>
  <si>
    <r>
      <t>Субвенции</t>
    </r>
    <r>
      <rPr>
        <sz val="10"/>
        <rFont val="Times New Roman"/>
        <family val="1"/>
      </rPr>
      <t xml:space="preserve"> на возмещение части процентной ставки по долгосрочным, среднесрочным и краткосрочным кредитам, взятым малыми формами хозяйствования</t>
    </r>
  </si>
  <si>
    <r>
      <t>Субсидия</t>
    </r>
    <r>
      <rPr>
        <sz val="10"/>
        <color indexed="8"/>
        <rFont val="Times New Roman"/>
        <family val="1"/>
      </rPr>
      <t xml:space="preserve"> на преподготовку и повышение квалификации специалистов по финансовой работе органов местного самоуправления</t>
    </r>
  </si>
  <si>
    <t xml:space="preserve">адм.района 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</si>
  <si>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</si>
  <si>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работников, за исключением педагогических работников,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</si>
  <si>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учебных расходов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</si>
  <si>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 на оплату труда в рамках обеспечения внеурочной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</si>
  <si>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 на выплату вознаграждения за выполнение функций классного руководителя педагогическим работникам муниципальных общеобразовательных организаций</t>
    </r>
  </si>
  <si>
    <r>
      <t xml:space="preserve">Иные межбюджетные трансферты </t>
    </r>
    <r>
      <rPr>
        <sz val="10"/>
        <rFont val="Times New Roman"/>
        <family val="1"/>
      </rPr>
      <t>на ремонт памятников и обелисков воинам-землякам, погибшим в годы Великой Отечественной войны 1941-1945 годов</t>
    </r>
  </si>
  <si>
    <t>0201712</t>
  </si>
  <si>
    <r>
      <t xml:space="preserve">Субвенция </t>
    </r>
    <r>
      <rPr>
        <sz val="10"/>
        <rFont val="Times New Roman"/>
        <family val="1"/>
      </rPr>
      <t xml:space="preserve">на содержание ребенка в семье опекуна и приемной семье за счет средств областного бюджета </t>
    </r>
  </si>
  <si>
    <t>итого субвенции:</t>
  </si>
  <si>
    <t>итого субсидии:</t>
  </si>
  <si>
    <t>итого иные мбт:</t>
  </si>
  <si>
    <r>
      <t xml:space="preserve">                      </t>
    </r>
    <r>
      <rPr>
        <b/>
        <sz val="10"/>
        <color indexed="8"/>
        <rFont val="Times New Roman"/>
        <family val="1"/>
      </rPr>
      <t xml:space="preserve">Субвенция </t>
    </r>
    <r>
      <rPr>
        <sz val="10"/>
        <color indexed="8"/>
        <rFont val="Times New Roman"/>
        <family val="1"/>
      </rPr>
      <t>на содержание органов местного самоуправления, осуществляющих и отдельные государственные полномочия области по поддержке сельскохозяйственного производства</t>
    </r>
  </si>
  <si>
    <r>
      <t xml:space="preserve">                </t>
    </r>
    <r>
      <rPr>
        <b/>
        <sz val="10"/>
        <color indexed="8"/>
        <rFont val="Times New Roman"/>
        <family val="1"/>
      </rPr>
      <t>Субвенция</t>
    </r>
    <r>
      <rPr>
        <sz val="10"/>
        <color indexed="8"/>
        <rFont val="Times New Roman"/>
        <family val="1"/>
      </rPr>
      <t xml:space="preserve"> на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  </r>
  </si>
  <si>
    <t>0611602 ДП 1544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</si>
  <si>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  </r>
  </si>
  <si>
    <r>
      <t xml:space="preserve">                    </t>
    </r>
    <r>
      <rPr>
        <b/>
        <sz val="10"/>
        <color indexed="8"/>
        <rFont val="Times New Roman"/>
        <family val="1"/>
      </rPr>
      <t xml:space="preserve">  Субвенции </t>
    </r>
    <r>
      <rPr>
        <sz val="10"/>
        <color indexed="8"/>
        <rFont val="Times New Roman"/>
        <family val="1"/>
      </rPr>
      <t>на производство и реализацию сельскохозяйственной продукции собственного производства и продуктов ее переработки</t>
    </r>
  </si>
  <si>
    <r>
      <t>Субвенции</t>
    </r>
    <r>
      <rPr>
        <sz val="10"/>
        <rFont val="Times New Roman"/>
        <family val="1"/>
      </rPr>
      <t xml:space="preserve">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  </r>
  </si>
  <si>
    <t>0901508 ДП3007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</si>
  <si>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 </t>
    </r>
    <r>
      <rPr>
        <sz val="10"/>
        <color indexed="8"/>
        <rFont val="Times New Roman"/>
        <family val="1"/>
      </rPr>
      <t>на осуществление дорожной деятельности в отношении автомобильных дорог общего пользования местного значения</t>
    </r>
  </si>
  <si>
    <t>0201522 ДП3030</t>
  </si>
  <si>
    <r>
      <t xml:space="preserve">                   </t>
    </r>
    <r>
      <rPr>
        <b/>
        <sz val="10"/>
        <color indexed="8"/>
        <rFont val="Times New Roman"/>
        <family val="1"/>
      </rPr>
      <t xml:space="preserve">   Субсидия </t>
    </r>
    <r>
      <rPr>
        <sz val="10"/>
        <color indexed="8"/>
        <rFont val="Times New Roman"/>
        <family val="1"/>
      </rPr>
      <t>на предоставление социальных выплат молодым семьям на приобретение жилого помещения, в том числе экономкласса, или строительство индивидуального жилого дома, в том числе экономкласса</t>
    </r>
  </si>
  <si>
    <t>райфо(город.пос.)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</si>
  <si>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  </r>
  </si>
  <si>
    <r>
      <t xml:space="preserve">                      </t>
    </r>
    <r>
      <rPr>
        <b/>
        <sz val="10"/>
        <color indexed="8"/>
        <rFont val="Times New Roman"/>
        <family val="1"/>
      </rPr>
      <t>Субсидии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</t>
    </r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</si>
  <si>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</t>
    </r>
    <r>
      <rPr>
        <sz val="10"/>
        <color indexed="8"/>
        <rFont val="Times New Roman"/>
        <family val="1"/>
      </rPr>
      <t xml:space="preserve">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</t>
    </r>
  </si>
  <si>
    <t>Районная Дума</t>
  </si>
  <si>
    <t>% факт.финанс. от план. ассигн.</t>
  </si>
  <si>
    <r>
      <t xml:space="preserve">               </t>
    </r>
    <r>
      <rPr>
        <b/>
        <sz val="10"/>
        <color indexed="8"/>
        <rFont val="Times New Roman"/>
        <family val="1"/>
      </rPr>
      <t>Субвенция</t>
    </r>
    <r>
      <rPr>
        <sz val="10"/>
        <color indexed="8"/>
        <rFont val="Times New Roman"/>
        <family val="1"/>
      </rPr>
      <t xml:space="preserve"> на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</t>
    </r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</si>
  <si>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 по остаткам 2014 года</t>
    </r>
  </si>
  <si>
    <t>0301510 ВР322 ДК 30081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</si>
  <si>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 по остаткам 2014 года (областной бюджет)</t>
  </si>
  <si>
    <t>Реализация государственной программы Кировской области "Развитие строительства и архитектуры"  (на Вихаревское с/п)</t>
  </si>
  <si>
    <t>00020202215050000151</t>
  </si>
  <si>
    <t>00020203029050000151</t>
  </si>
  <si>
    <t>00020203027050000151</t>
  </si>
  <si>
    <t>0115097 ДК169</t>
  </si>
  <si>
    <t xml:space="preserve">          Субсидия на создание в общеобразовательных организациях. расположенных в сельской местности. условий для занятий физической культурой и спортом в 2015 году</t>
  </si>
  <si>
    <t>0701503 ДК 3002</t>
  </si>
  <si>
    <t>00020202077050000151</t>
  </si>
  <si>
    <t>0205144 ДК090</t>
  </si>
  <si>
    <r>
      <t>Иные МБТ местным бюджетам,</t>
    </r>
    <r>
      <rPr>
        <sz val="10"/>
        <color indexed="8"/>
        <rFont val="Times New Roman"/>
        <family val="1"/>
      </rPr>
      <t xml:space="preserve"> направленные на стимулирование органов местного самоуправления по увеличению поступлений доходов в областной и местные бюджеты:</t>
    </r>
  </si>
  <si>
    <r>
      <t xml:space="preserve">Субсидии местным бюджетам из областного бюджета 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</si>
  <si>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t>Гранты на реализацию проекта "Народный бюджет"</t>
  </si>
  <si>
    <t>райфо (г/п)</t>
  </si>
  <si>
    <t>0701717</t>
  </si>
  <si>
    <t>Объемы межбюджетных трансфертов  на 2016 год</t>
  </si>
  <si>
    <t>0700051180 ДП 365</t>
  </si>
  <si>
    <t>1500051200 ДК370</t>
  </si>
  <si>
    <t>0110016130</t>
  </si>
  <si>
    <t>0110017010 ДП 2004</t>
  </si>
  <si>
    <t>0110017010ДП2005</t>
  </si>
  <si>
    <t>0110017010ДК2006</t>
  </si>
  <si>
    <t>0110017010 ДП 2007</t>
  </si>
  <si>
    <t>0110017010  ДП 2008</t>
  </si>
  <si>
    <t>0120016080 ДП 2002</t>
  </si>
  <si>
    <t>0120016080 ДП 2003</t>
  </si>
  <si>
    <t>01Б0016140</t>
  </si>
  <si>
    <t>0200016140</t>
  </si>
  <si>
    <t>01Б0016040</t>
  </si>
  <si>
    <t xml:space="preserve">0200016120 </t>
  </si>
  <si>
    <t>1020016050</t>
  </si>
  <si>
    <t>1100016050</t>
  </si>
  <si>
    <t>1100016060</t>
  </si>
  <si>
    <t>0700016030</t>
  </si>
  <si>
    <t>020001403А</t>
  </si>
  <si>
    <t>011001403А</t>
  </si>
  <si>
    <t>070001403А</t>
  </si>
  <si>
    <t>130001403А</t>
  </si>
  <si>
    <t>0110017140</t>
  </si>
  <si>
    <t>доп. 2009</t>
  </si>
  <si>
    <t>доп.2011</t>
  </si>
  <si>
    <t>1100016010</t>
  </si>
  <si>
    <t>Осуществление полномочий Российской Федерации по проведению Всероссийской сельскохозяйственной переписи в 2016 году</t>
  </si>
  <si>
    <r>
      <t>Субвенция</t>
    </r>
    <r>
      <rPr>
        <sz val="10"/>
        <color indexed="8"/>
        <rFont val="Times New Roman"/>
        <family val="1"/>
      </rPr>
      <t xml:space="preserve"> на организацию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на 2016 год</t>
    </r>
  </si>
  <si>
    <t>0610016160</t>
  </si>
  <si>
    <t>1100016020 ДП 1510</t>
  </si>
  <si>
    <t>0610016020 ДП 1511</t>
  </si>
  <si>
    <t xml:space="preserve">0610015110 </t>
  </si>
  <si>
    <t xml:space="preserve">01Б0015060 </t>
  </si>
  <si>
    <t>06Г0053910 ДК376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</si>
  <si>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осуществление</t>
    </r>
  </si>
  <si>
    <t xml:space="preserve">                                  в т.ч. целевые</t>
  </si>
  <si>
    <t xml:space="preserve">                                  в т.ч. городское поселение всего:</t>
  </si>
  <si>
    <t xml:space="preserve">                                   сельские и городское поселения всего:</t>
  </si>
  <si>
    <t>00020203121050000151</t>
  </si>
  <si>
    <t>Пробретение (строительство) жилого помещения</t>
  </si>
  <si>
    <t>Расходы по администрированию</t>
  </si>
  <si>
    <t>00020202088050002151</t>
  </si>
  <si>
    <r>
      <t xml:space="preserve">Межбюджетные трансферты местным бюджетам , направленные на активизацию работы органов местного самоуправления городских и сельских поселений, городских округов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2014 года </t>
    </r>
  </si>
  <si>
    <t xml:space="preserve">0700015170 ВР 540 </t>
  </si>
  <si>
    <t>Остаток на 01.04.2016 от фактического финансирования</t>
  </si>
  <si>
    <t>0900095020 ВР522 ДК 1406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</si>
  <si>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 по заявке 2016 года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</si>
  <si>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бюджетов по заявке 2016 года</t>
  </si>
  <si>
    <t xml:space="preserve">0900096020 ВР522    ДК 1406  </t>
  </si>
  <si>
    <t xml:space="preserve">0120016094 </t>
  </si>
  <si>
    <t>01200R0821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</si>
</sst>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0">
      <alignment/>
      <protection/>
    </xf>
    <xf numFmtId="0" fontId="23" fillId="2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11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3" fillId="0" borderId="1" xfId="0" applyFont="1" applyBorder="1" applyAlignment="1">
      <alignment horizontal="center" wrapText="1"/>
    </xf>
    <xf numFmtId="11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right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22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4" fontId="5" fillId="3" borderId="1" xfId="0" applyNumberFormat="1" applyFont="1" applyFill="1" applyBorder="1" applyAlignment="1">
      <alignment horizontal="right" shrinkToFit="1"/>
    </xf>
    <xf numFmtId="49" fontId="1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1" fontId="9" fillId="0" borderId="3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" fontId="22" fillId="3" borderId="1" xfId="0" applyNumberFormat="1" applyFont="1" applyFill="1" applyBorder="1" applyAlignment="1">
      <alignment/>
    </xf>
    <xf numFmtId="4" fontId="22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wrapText="1"/>
      <protection locked="0"/>
    </xf>
    <xf numFmtId="4" fontId="4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0" fillId="4" borderId="2" xfId="0" applyNumberFormat="1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/>
    </xf>
    <xf numFmtId="49" fontId="6" fillId="3" borderId="1" xfId="0" applyNumberFormat="1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/>
    </xf>
    <xf numFmtId="49" fontId="27" fillId="4" borderId="1" xfId="0" applyNumberFormat="1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  <protection locked="0"/>
    </xf>
    <xf numFmtId="2" fontId="7" fillId="0" borderId="1" xfId="0" applyNumberFormat="1" applyFont="1" applyBorder="1" applyAlignment="1">
      <alignment horizontal="center"/>
    </xf>
    <xf numFmtId="0" fontId="29" fillId="2" borderId="4" xfId="18" applyFont="1" applyFill="1" applyBorder="1" applyAlignment="1">
      <alignment vertical="top" wrapText="1"/>
      <protection/>
    </xf>
    <xf numFmtId="0" fontId="29" fillId="2" borderId="4" xfId="19" applyFont="1" applyFill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4" fontId="30" fillId="0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wrapText="1"/>
    </xf>
    <xf numFmtId="4" fontId="30" fillId="4" borderId="1" xfId="0" applyNumberFormat="1" applyFont="1" applyFill="1" applyBorder="1" applyAlignment="1">
      <alignment/>
    </xf>
    <xf numFmtId="4" fontId="31" fillId="0" borderId="1" xfId="0" applyNumberFormat="1" applyFont="1" applyBorder="1" applyAlignment="1">
      <alignment/>
    </xf>
    <xf numFmtId="2" fontId="7" fillId="3" borderId="1" xfId="0" applyNumberFormat="1" applyFont="1" applyFill="1" applyBorder="1" applyAlignment="1">
      <alignment/>
    </xf>
    <xf numFmtId="4" fontId="22" fillId="3" borderId="1" xfId="0" applyNumberFormat="1" applyFont="1" applyFill="1" applyBorder="1" applyAlignment="1">
      <alignment horizontal="right" shrinkToFit="1"/>
    </xf>
    <xf numFmtId="0" fontId="16" fillId="3" borderId="1" xfId="0" applyFont="1" applyFill="1" applyBorder="1" applyAlignment="1">
      <alignment/>
    </xf>
    <xf numFmtId="4" fontId="0" fillId="0" borderId="0" xfId="0" applyNumberFormat="1" applyAlignment="1">
      <alignment/>
    </xf>
    <xf numFmtId="4" fontId="21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 applyProtection="1">
      <alignment/>
      <protection locked="0"/>
    </xf>
    <xf numFmtId="4" fontId="6" fillId="3" borderId="1" xfId="0" applyNumberFormat="1" applyFont="1" applyFill="1" applyBorder="1" applyAlignment="1">
      <alignment wrapText="1"/>
    </xf>
    <xf numFmtId="4" fontId="10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 applyProtection="1">
      <alignment/>
      <protection locked="0"/>
    </xf>
    <xf numFmtId="2" fontId="7" fillId="3" borderId="1" xfId="0" applyNumberFormat="1" applyFont="1" applyFill="1" applyBorder="1" applyAlignment="1">
      <alignment horizontal="right" shrinkToFit="1"/>
    </xf>
    <xf numFmtId="2" fontId="7" fillId="3" borderId="1" xfId="0" applyNumberFormat="1" applyFont="1" applyFill="1" applyBorder="1" applyAlignment="1" applyProtection="1">
      <alignment/>
      <protection locked="0"/>
    </xf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49" fontId="6" fillId="0" borderId="2" xfId="0" applyNumberFormat="1" applyFont="1" applyBorder="1" applyAlignment="1">
      <alignment horizontal="center" wrapText="1"/>
    </xf>
    <xf numFmtId="11" fontId="9" fillId="0" borderId="1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4" fontId="22" fillId="3" borderId="1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 wrapText="1"/>
    </xf>
    <xf numFmtId="4" fontId="25" fillId="3" borderId="0" xfId="0" applyNumberFormat="1" applyFont="1" applyFill="1" applyAlignment="1">
      <alignment/>
    </xf>
    <xf numFmtId="0" fontId="0" fillId="3" borderId="0" xfId="0" applyFont="1" applyFill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на 01.02.2015" xfId="18"/>
    <cellStyle name="Обычный_на 01.05.14 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0"/>
  <dimension ref="A1:T155"/>
  <sheetViews>
    <sheetView tabSelected="1" workbookViewId="0" topLeftCell="A1">
      <pane ySplit="3" topLeftCell="BM112" activePane="bottomLeft" state="frozen"/>
      <selection pane="topLeft" activeCell="A1" sqref="A1"/>
      <selection pane="bottomLeft" activeCell="Q124" sqref="Q124"/>
    </sheetView>
  </sheetViews>
  <sheetFormatPr defaultColWidth="9.00390625" defaultRowHeight="12.75"/>
  <cols>
    <col min="1" max="1" width="3.25390625" style="21" customWidth="1"/>
    <col min="2" max="2" width="63.375" style="1" customWidth="1"/>
    <col min="3" max="3" width="10.25390625" style="1" customWidth="1"/>
    <col min="4" max="4" width="18.875" style="22" customWidth="1"/>
    <col min="5" max="5" width="11.00390625" style="62" customWidth="1"/>
    <col min="6" max="6" width="13.125" style="1" customWidth="1"/>
    <col min="7" max="7" width="13.75390625" style="1" customWidth="1"/>
    <col min="8" max="8" width="12.125" style="1" customWidth="1"/>
    <col min="9" max="9" width="14.75390625" style="1" customWidth="1"/>
    <col min="10" max="10" width="7.875" style="1" customWidth="1"/>
    <col min="11" max="13" width="9.125" style="1" hidden="1" customWidth="1"/>
    <col min="14" max="14" width="6.00390625" style="1" hidden="1" customWidth="1"/>
    <col min="15" max="16" width="9.125" style="1" hidden="1" customWidth="1"/>
    <col min="17" max="17" width="15.25390625" style="1" customWidth="1"/>
    <col min="18" max="18" width="14.00390625" style="1" customWidth="1"/>
    <col min="19" max="19" width="11.125" style="1" customWidth="1"/>
    <col min="20" max="20" width="11.75390625" style="1" bestFit="1" customWidth="1"/>
    <col min="21" max="16384" width="9.125" style="1" customWidth="1"/>
  </cols>
  <sheetData>
    <row r="1" ht="12.75">
      <c r="I1" s="68"/>
    </row>
    <row r="2" spans="1:9" ht="15.75">
      <c r="A2" s="162" t="s">
        <v>221</v>
      </c>
      <c r="B2" s="162"/>
      <c r="C2" s="162"/>
      <c r="D2" s="162"/>
      <c r="E2" s="162"/>
      <c r="F2" s="162"/>
      <c r="G2" s="162"/>
      <c r="H2" s="162"/>
      <c r="I2" s="162"/>
    </row>
    <row r="3" spans="1:19" ht="68.25" customHeight="1">
      <c r="A3" s="26" t="s">
        <v>18</v>
      </c>
      <c r="B3" s="27" t="s">
        <v>19</v>
      </c>
      <c r="C3" s="27" t="s">
        <v>20</v>
      </c>
      <c r="D3" s="28" t="s">
        <v>21</v>
      </c>
      <c r="E3" s="56" t="s">
        <v>22</v>
      </c>
      <c r="F3" s="27" t="s">
        <v>23</v>
      </c>
      <c r="G3" s="27" t="s">
        <v>24</v>
      </c>
      <c r="H3" s="27" t="s">
        <v>25</v>
      </c>
      <c r="I3" s="27" t="s">
        <v>266</v>
      </c>
      <c r="J3" s="122" t="s">
        <v>202</v>
      </c>
      <c r="Q3" s="124"/>
      <c r="R3" s="82"/>
      <c r="S3" s="82"/>
    </row>
    <row r="4" spans="1:19" ht="28.5" customHeight="1">
      <c r="A4" s="26">
        <v>1</v>
      </c>
      <c r="B4" s="29" t="s">
        <v>89</v>
      </c>
      <c r="C4" s="120" t="s">
        <v>152</v>
      </c>
      <c r="D4" s="101" t="s">
        <v>26</v>
      </c>
      <c r="E4" s="57" t="s">
        <v>222</v>
      </c>
      <c r="F4" s="90">
        <f>F5+F6+F7+F8+F9+F10+F11+F12+F13+F14+F15</f>
        <v>624800</v>
      </c>
      <c r="G4" s="90">
        <f>G5+G6+G7+G8+G9+G10+G11+G12+G13+G14+G15</f>
        <v>156200</v>
      </c>
      <c r="H4" s="90">
        <f>H5+H6+H7+H8+H9+H10+H11+H12+H13+H14+H15</f>
        <v>140306.04</v>
      </c>
      <c r="I4" s="139">
        <f aca="true" t="shared" si="0" ref="I4:I26">G4-H4</f>
        <v>15893.959999999992</v>
      </c>
      <c r="J4" s="123">
        <f>G4/F4*100</f>
        <v>25</v>
      </c>
      <c r="Q4" s="2"/>
      <c r="R4" s="90"/>
      <c r="S4" s="80"/>
    </row>
    <row r="5" spans="1:19" ht="12" customHeight="1">
      <c r="A5" s="26"/>
      <c r="B5" s="87" t="s">
        <v>153</v>
      </c>
      <c r="C5" s="120"/>
      <c r="D5" s="3"/>
      <c r="E5" s="58"/>
      <c r="F5" s="112">
        <v>56800</v>
      </c>
      <c r="G5" s="133">
        <f>14200</f>
        <v>14200</v>
      </c>
      <c r="H5" s="143">
        <v>12563.38</v>
      </c>
      <c r="I5" s="144">
        <f t="shared" si="0"/>
        <v>1636.6200000000008</v>
      </c>
      <c r="J5" s="123"/>
      <c r="Q5" s="2"/>
      <c r="R5" s="81"/>
      <c r="S5" s="80"/>
    </row>
    <row r="6" spans="1:19" ht="11.25" customHeight="1">
      <c r="A6" s="26"/>
      <c r="B6" s="87" t="s">
        <v>154</v>
      </c>
      <c r="C6" s="120"/>
      <c r="D6" s="3"/>
      <c r="E6" s="58"/>
      <c r="F6" s="112">
        <v>56800</v>
      </c>
      <c r="G6" s="133">
        <f>14200</f>
        <v>14200</v>
      </c>
      <c r="H6" s="143">
        <v>12431.05</v>
      </c>
      <c r="I6" s="144">
        <f t="shared" si="0"/>
        <v>1768.9500000000007</v>
      </c>
      <c r="J6" s="123"/>
      <c r="Q6" s="2"/>
      <c r="R6" s="81"/>
      <c r="S6" s="80"/>
    </row>
    <row r="7" spans="1:19" ht="11.25" customHeight="1">
      <c r="A7" s="26"/>
      <c r="B7" s="87" t="s">
        <v>155</v>
      </c>
      <c r="C7" s="120"/>
      <c r="D7" s="3"/>
      <c r="E7" s="58"/>
      <c r="F7" s="112">
        <v>56800</v>
      </c>
      <c r="G7" s="133">
        <f>14200</f>
        <v>14200</v>
      </c>
      <c r="H7" s="143">
        <v>13689.22</v>
      </c>
      <c r="I7" s="144">
        <f t="shared" si="0"/>
        <v>510.78000000000065</v>
      </c>
      <c r="J7" s="123"/>
      <c r="Q7" s="2"/>
      <c r="R7" s="81"/>
      <c r="S7" s="80"/>
    </row>
    <row r="8" spans="1:19" ht="12" customHeight="1">
      <c r="A8" s="26"/>
      <c r="B8" s="87" t="s">
        <v>156</v>
      </c>
      <c r="C8" s="120"/>
      <c r="D8" s="3"/>
      <c r="E8" s="58"/>
      <c r="F8" s="112">
        <v>56800</v>
      </c>
      <c r="G8" s="133">
        <f>14200</f>
        <v>14200</v>
      </c>
      <c r="H8" s="143">
        <v>12549.23</v>
      </c>
      <c r="I8" s="144">
        <f t="shared" si="0"/>
        <v>1650.7700000000004</v>
      </c>
      <c r="J8" s="123"/>
      <c r="Q8" s="2"/>
      <c r="R8" s="81"/>
      <c r="S8" s="80"/>
    </row>
    <row r="9" spans="1:19" ht="13.5" customHeight="1">
      <c r="A9" s="26"/>
      <c r="B9" s="87" t="s">
        <v>157</v>
      </c>
      <c r="C9" s="120"/>
      <c r="D9" s="3"/>
      <c r="E9" s="58"/>
      <c r="F9" s="112">
        <v>56800</v>
      </c>
      <c r="G9" s="133">
        <f>14200</f>
        <v>14200</v>
      </c>
      <c r="H9" s="143">
        <v>13531.2</v>
      </c>
      <c r="I9" s="144">
        <f t="shared" si="0"/>
        <v>668.7999999999993</v>
      </c>
      <c r="J9" s="123"/>
      <c r="Q9" s="2"/>
      <c r="R9" s="81"/>
      <c r="S9" s="80"/>
    </row>
    <row r="10" spans="1:19" ht="12.75" customHeight="1">
      <c r="A10" s="26"/>
      <c r="B10" s="87" t="s">
        <v>158</v>
      </c>
      <c r="C10" s="120"/>
      <c r="D10" s="3"/>
      <c r="E10" s="58"/>
      <c r="F10" s="112">
        <v>56800</v>
      </c>
      <c r="G10" s="133">
        <f>14200</f>
        <v>14200</v>
      </c>
      <c r="H10" s="143">
        <v>13760.18</v>
      </c>
      <c r="I10" s="144">
        <f t="shared" si="0"/>
        <v>439.8199999999997</v>
      </c>
      <c r="J10" s="123"/>
      <c r="Q10" s="2"/>
      <c r="R10" s="81"/>
      <c r="S10" s="80"/>
    </row>
    <row r="11" spans="1:19" ht="11.25" customHeight="1">
      <c r="A11" s="26"/>
      <c r="B11" s="87" t="s">
        <v>159</v>
      </c>
      <c r="C11" s="120"/>
      <c r="D11" s="3"/>
      <c r="E11" s="58"/>
      <c r="F11" s="112">
        <v>56800</v>
      </c>
      <c r="G11" s="133">
        <f>14200</f>
        <v>14200</v>
      </c>
      <c r="H11" s="143">
        <v>12290.8</v>
      </c>
      <c r="I11" s="144">
        <f t="shared" si="0"/>
        <v>1909.2000000000007</v>
      </c>
      <c r="J11" s="123"/>
      <c r="Q11" s="2"/>
      <c r="R11" s="81"/>
      <c r="S11" s="80"/>
    </row>
    <row r="12" spans="1:19" ht="12.75" customHeight="1">
      <c r="A12" s="26"/>
      <c r="B12" s="87" t="s">
        <v>160</v>
      </c>
      <c r="C12" s="120"/>
      <c r="D12" s="3"/>
      <c r="E12" s="58"/>
      <c r="F12" s="112">
        <v>56800</v>
      </c>
      <c r="G12" s="133">
        <f>14200</f>
        <v>14200</v>
      </c>
      <c r="H12" s="143">
        <v>11750.66</v>
      </c>
      <c r="I12" s="144">
        <f t="shared" si="0"/>
        <v>2449.34</v>
      </c>
      <c r="J12" s="123"/>
      <c r="Q12" s="2"/>
      <c r="R12" s="81"/>
      <c r="S12" s="80"/>
    </row>
    <row r="13" spans="1:19" ht="12" customHeight="1">
      <c r="A13" s="26"/>
      <c r="B13" s="87" t="s">
        <v>161</v>
      </c>
      <c r="C13" s="120"/>
      <c r="D13" s="3"/>
      <c r="E13" s="58"/>
      <c r="F13" s="112">
        <v>56800</v>
      </c>
      <c r="G13" s="133">
        <f>14200</f>
        <v>14200</v>
      </c>
      <c r="H13" s="143">
        <v>12888.42</v>
      </c>
      <c r="I13" s="144">
        <f t="shared" si="0"/>
        <v>1311.58</v>
      </c>
      <c r="J13" s="123"/>
      <c r="Q13" s="2"/>
      <c r="R13" s="81"/>
      <c r="S13" s="80"/>
    </row>
    <row r="14" spans="1:19" ht="12.75" customHeight="1">
      <c r="A14" s="26"/>
      <c r="B14" s="87" t="s">
        <v>162</v>
      </c>
      <c r="C14" s="120"/>
      <c r="D14" s="3"/>
      <c r="E14" s="58"/>
      <c r="F14" s="112">
        <v>56800</v>
      </c>
      <c r="G14" s="133">
        <f>14200</f>
        <v>14200</v>
      </c>
      <c r="H14" s="143">
        <v>12297.18</v>
      </c>
      <c r="I14" s="144">
        <f t="shared" si="0"/>
        <v>1902.8199999999997</v>
      </c>
      <c r="J14" s="123"/>
      <c r="Q14" s="2"/>
      <c r="R14" s="81"/>
      <c r="S14" s="80"/>
    </row>
    <row r="15" spans="1:19" ht="14.25" customHeight="1">
      <c r="A15" s="26"/>
      <c r="B15" s="87" t="s">
        <v>163</v>
      </c>
      <c r="C15" s="120"/>
      <c r="D15" s="3"/>
      <c r="E15" s="58"/>
      <c r="F15" s="112">
        <v>56800</v>
      </c>
      <c r="G15" s="133">
        <f>14200</f>
        <v>14200</v>
      </c>
      <c r="H15" s="143">
        <v>12554.72</v>
      </c>
      <c r="I15" s="144">
        <f t="shared" si="0"/>
        <v>1645.2800000000007</v>
      </c>
      <c r="J15" s="123"/>
      <c r="Q15" s="2"/>
      <c r="R15" s="81"/>
      <c r="S15" s="80"/>
    </row>
    <row r="16" spans="1:19" ht="28.5" customHeight="1">
      <c r="A16" s="26"/>
      <c r="B16" s="29" t="s">
        <v>27</v>
      </c>
      <c r="C16" s="120" t="s">
        <v>28</v>
      </c>
      <c r="D16" s="3" t="s">
        <v>29</v>
      </c>
      <c r="E16" s="58" t="s">
        <v>223</v>
      </c>
      <c r="F16" s="4">
        <v>16100</v>
      </c>
      <c r="G16" s="88"/>
      <c r="H16" s="134"/>
      <c r="I16" s="139">
        <f t="shared" si="0"/>
        <v>0</v>
      </c>
      <c r="J16" s="123">
        <f aca="true" t="shared" si="1" ref="J16:J47">G16/F16*100</f>
        <v>0</v>
      </c>
      <c r="Q16" s="2"/>
      <c r="R16" s="81"/>
      <c r="S16" s="80"/>
    </row>
    <row r="17" spans="1:19" ht="36" customHeight="1">
      <c r="A17" s="26"/>
      <c r="B17" s="91" t="s">
        <v>171</v>
      </c>
      <c r="C17" s="17" t="s">
        <v>48</v>
      </c>
      <c r="D17" s="8" t="s">
        <v>49</v>
      </c>
      <c r="E17" s="57" t="s">
        <v>2</v>
      </c>
      <c r="F17" s="15">
        <v>291700</v>
      </c>
      <c r="G17" s="152"/>
      <c r="H17" s="88"/>
      <c r="I17" s="70">
        <f t="shared" si="0"/>
        <v>0</v>
      </c>
      <c r="J17" s="123">
        <f t="shared" si="1"/>
        <v>0</v>
      </c>
      <c r="Q17" s="2"/>
      <c r="R17" s="81"/>
      <c r="S17" s="80"/>
    </row>
    <row r="18" spans="1:19" ht="36" customHeight="1">
      <c r="A18" s="26"/>
      <c r="B18" s="148" t="s">
        <v>6</v>
      </c>
      <c r="C18" s="17" t="s">
        <v>48</v>
      </c>
      <c r="D18" s="8" t="s">
        <v>49</v>
      </c>
      <c r="E18" s="150" t="s">
        <v>7</v>
      </c>
      <c r="F18" s="15">
        <v>31300</v>
      </c>
      <c r="G18" s="76">
        <f>17155</f>
        <v>17155</v>
      </c>
      <c r="H18" s="70">
        <v>17155</v>
      </c>
      <c r="I18" s="70">
        <f t="shared" si="0"/>
        <v>0</v>
      </c>
      <c r="J18" s="123">
        <f t="shared" si="1"/>
        <v>54.808306709265175</v>
      </c>
      <c r="Q18" s="2"/>
      <c r="R18" s="81"/>
      <c r="S18" s="80"/>
    </row>
    <row r="19" spans="1:19" ht="50.25" customHeight="1">
      <c r="A19" s="26"/>
      <c r="B19" s="111" t="s">
        <v>192</v>
      </c>
      <c r="C19" s="17" t="s">
        <v>48</v>
      </c>
      <c r="D19" s="3" t="s">
        <v>132</v>
      </c>
      <c r="E19" s="57" t="s">
        <v>3</v>
      </c>
      <c r="F19" s="75">
        <v>2188100</v>
      </c>
      <c r="G19" s="152"/>
      <c r="H19" s="88"/>
      <c r="I19" s="70">
        <f t="shared" si="0"/>
        <v>0</v>
      </c>
      <c r="J19" s="123">
        <f t="shared" si="1"/>
        <v>0</v>
      </c>
      <c r="Q19" s="2"/>
      <c r="R19" s="81"/>
      <c r="S19" s="80"/>
    </row>
    <row r="20" spans="1:19" ht="51">
      <c r="A20" s="26"/>
      <c r="B20" s="149" t="s">
        <v>8</v>
      </c>
      <c r="C20" s="17" t="s">
        <v>48</v>
      </c>
      <c r="D20" s="3" t="s">
        <v>132</v>
      </c>
      <c r="E20" s="150" t="s">
        <v>9</v>
      </c>
      <c r="F20" s="70">
        <v>1220000</v>
      </c>
      <c r="G20" s="70">
        <v>228166</v>
      </c>
      <c r="H20" s="70">
        <v>228166</v>
      </c>
      <c r="I20" s="70">
        <f t="shared" si="0"/>
        <v>0</v>
      </c>
      <c r="J20" s="123">
        <f t="shared" si="1"/>
        <v>18.702131147540985</v>
      </c>
      <c r="Q20" s="2"/>
      <c r="R20" s="81"/>
      <c r="S20" s="80"/>
    </row>
    <row r="21" spans="1:19" ht="53.25" customHeight="1">
      <c r="A21" s="26"/>
      <c r="B21" s="91" t="s">
        <v>172</v>
      </c>
      <c r="C21" s="17" t="s">
        <v>45</v>
      </c>
      <c r="D21" s="8" t="s">
        <v>50</v>
      </c>
      <c r="E21" s="57" t="s">
        <v>4</v>
      </c>
      <c r="F21" s="4">
        <v>665300</v>
      </c>
      <c r="G21" s="88"/>
      <c r="H21" s="88"/>
      <c r="I21" s="70">
        <f t="shared" si="0"/>
        <v>0</v>
      </c>
      <c r="J21" s="123">
        <f t="shared" si="1"/>
        <v>0</v>
      </c>
      <c r="Q21" s="2"/>
      <c r="R21" s="81"/>
      <c r="S21" s="80"/>
    </row>
    <row r="22" spans="1:19" ht="53.25" customHeight="1">
      <c r="A22" s="26"/>
      <c r="B22" s="148" t="s">
        <v>10</v>
      </c>
      <c r="C22" s="17" t="s">
        <v>45</v>
      </c>
      <c r="D22" s="8" t="s">
        <v>50</v>
      </c>
      <c r="E22" s="150" t="s">
        <v>11</v>
      </c>
      <c r="F22" s="4">
        <v>542300</v>
      </c>
      <c r="G22" s="70">
        <v>120256</v>
      </c>
      <c r="H22" s="70">
        <v>120256</v>
      </c>
      <c r="I22" s="70">
        <f t="shared" si="0"/>
        <v>0</v>
      </c>
      <c r="J22" s="123">
        <f t="shared" si="1"/>
        <v>22.175179789784252</v>
      </c>
      <c r="Q22" s="2"/>
      <c r="R22" s="81"/>
      <c r="S22" s="80"/>
    </row>
    <row r="23" spans="1:19" ht="42" customHeight="1">
      <c r="A23" s="26"/>
      <c r="B23" s="91" t="s">
        <v>173</v>
      </c>
      <c r="C23" s="17" t="s">
        <v>51</v>
      </c>
      <c r="D23" s="8" t="s">
        <v>52</v>
      </c>
      <c r="E23" s="57" t="s">
        <v>5</v>
      </c>
      <c r="F23" s="4">
        <v>154300</v>
      </c>
      <c r="G23" s="88"/>
      <c r="H23" s="88"/>
      <c r="I23" s="139">
        <f t="shared" si="0"/>
        <v>0</v>
      </c>
      <c r="J23" s="123">
        <f t="shared" si="1"/>
        <v>0</v>
      </c>
      <c r="Q23" s="2"/>
      <c r="S23" s="80"/>
    </row>
    <row r="24" spans="1:19" ht="42" customHeight="1">
      <c r="A24" s="26"/>
      <c r="B24" s="148" t="s">
        <v>12</v>
      </c>
      <c r="C24" s="17" t="s">
        <v>51</v>
      </c>
      <c r="D24" s="8" t="s">
        <v>52</v>
      </c>
      <c r="E24" s="150" t="s">
        <v>13</v>
      </c>
      <c r="F24" s="4">
        <v>25700</v>
      </c>
      <c r="G24" s="88"/>
      <c r="H24" s="88"/>
      <c r="I24" s="70">
        <f t="shared" si="0"/>
        <v>0</v>
      </c>
      <c r="J24" s="123">
        <f t="shared" si="1"/>
        <v>0</v>
      </c>
      <c r="Q24" s="2"/>
      <c r="S24" s="80"/>
    </row>
    <row r="25" spans="1:19" ht="23.25" customHeight="1">
      <c r="A25" s="26"/>
      <c r="B25" s="92" t="s">
        <v>261</v>
      </c>
      <c r="C25" s="17" t="s">
        <v>175</v>
      </c>
      <c r="D25" s="8" t="s">
        <v>122</v>
      </c>
      <c r="E25" s="72" t="s">
        <v>272</v>
      </c>
      <c r="F25" s="70">
        <f>7163800+200</f>
        <v>7164000</v>
      </c>
      <c r="G25" s="88"/>
      <c r="H25" s="88"/>
      <c r="I25" s="139">
        <f t="shared" si="0"/>
        <v>0</v>
      </c>
      <c r="J25" s="123">
        <f t="shared" si="1"/>
        <v>0</v>
      </c>
      <c r="Q25" s="2"/>
      <c r="R25" s="81"/>
      <c r="S25" s="80"/>
    </row>
    <row r="26" spans="1:19" ht="27" customHeight="1">
      <c r="A26" s="26"/>
      <c r="B26" s="92" t="s">
        <v>262</v>
      </c>
      <c r="C26" s="17" t="s">
        <v>175</v>
      </c>
      <c r="D26" s="8" t="s">
        <v>122</v>
      </c>
      <c r="E26" s="72" t="s">
        <v>271</v>
      </c>
      <c r="F26" s="70">
        <f>36000-200</f>
        <v>35800</v>
      </c>
      <c r="G26" s="88"/>
      <c r="H26" s="88"/>
      <c r="I26" s="139">
        <f t="shared" si="0"/>
        <v>0</v>
      </c>
      <c r="J26" s="123">
        <f t="shared" si="1"/>
        <v>0</v>
      </c>
      <c r="Q26" s="2"/>
      <c r="R26" s="81"/>
      <c r="S26" s="80"/>
    </row>
    <row r="27" spans="1:17" ht="16.5" customHeight="1">
      <c r="A27" s="26"/>
      <c r="B27" s="166" t="s">
        <v>105</v>
      </c>
      <c r="C27" s="17"/>
      <c r="D27" s="8" t="s">
        <v>67</v>
      </c>
      <c r="E27" s="57" t="s">
        <v>235</v>
      </c>
      <c r="F27" s="31">
        <f>F28+F29+F30</f>
        <v>380000</v>
      </c>
      <c r="G27" s="77">
        <f>G28+G29+G30</f>
        <v>142700</v>
      </c>
      <c r="H27" s="77">
        <f>H28+H29+H30</f>
        <v>142524</v>
      </c>
      <c r="I27" s="77">
        <f>I28+I29+I30</f>
        <v>176</v>
      </c>
      <c r="J27" s="123">
        <f t="shared" si="1"/>
        <v>37.55263157894737</v>
      </c>
      <c r="Q27" s="2"/>
    </row>
    <row r="28" spans="1:19" ht="16.5" customHeight="1">
      <c r="A28" s="26"/>
      <c r="B28" s="167"/>
      <c r="C28" s="42" t="s">
        <v>62</v>
      </c>
      <c r="D28" s="8"/>
      <c r="E28" s="57" t="s">
        <v>63</v>
      </c>
      <c r="F28" s="4">
        <v>196600</v>
      </c>
      <c r="G28" s="70">
        <f>19500+20700+20800+21300</f>
        <v>82300</v>
      </c>
      <c r="H28" s="83">
        <v>82268</v>
      </c>
      <c r="I28" s="70">
        <f aca="true" t="shared" si="2" ref="I28:I36">G28-H28</f>
        <v>32</v>
      </c>
      <c r="J28" s="123">
        <f t="shared" si="1"/>
        <v>41.8616480162767</v>
      </c>
      <c r="Q28" s="2"/>
      <c r="R28" s="81"/>
      <c r="S28" s="80"/>
    </row>
    <row r="29" spans="1:19" ht="16.5" customHeight="1">
      <c r="A29" s="26"/>
      <c r="B29" s="167"/>
      <c r="C29" s="42" t="s">
        <v>64</v>
      </c>
      <c r="D29" s="8"/>
      <c r="E29" s="57" t="s">
        <v>65</v>
      </c>
      <c r="F29" s="4">
        <v>22600</v>
      </c>
      <c r="G29" s="70">
        <f>1900+1900+1900+1900</f>
        <v>7600</v>
      </c>
      <c r="H29" s="83">
        <v>7536</v>
      </c>
      <c r="I29" s="70">
        <f t="shared" si="2"/>
        <v>64</v>
      </c>
      <c r="J29" s="123">
        <f t="shared" si="1"/>
        <v>33.6283185840708</v>
      </c>
      <c r="Q29" s="2"/>
      <c r="R29" s="81"/>
      <c r="S29" s="80"/>
    </row>
    <row r="30" spans="1:19" ht="15" customHeight="1">
      <c r="A30" s="26"/>
      <c r="B30" s="167"/>
      <c r="C30" s="42" t="s">
        <v>58</v>
      </c>
      <c r="D30" s="8"/>
      <c r="E30" s="57" t="s">
        <v>66</v>
      </c>
      <c r="F30" s="4">
        <v>160800</v>
      </c>
      <c r="G30" s="70">
        <f>13200+13200+13200+13200</f>
        <v>52800</v>
      </c>
      <c r="H30" s="83">
        <v>52720</v>
      </c>
      <c r="I30" s="70">
        <f t="shared" si="2"/>
        <v>80</v>
      </c>
      <c r="J30" s="123">
        <f t="shared" si="1"/>
        <v>32.83582089552239</v>
      </c>
      <c r="Q30" s="2"/>
      <c r="R30" s="81"/>
      <c r="S30" s="80"/>
    </row>
    <row r="31" spans="1:19" ht="14.25" customHeight="1">
      <c r="A31" s="26"/>
      <c r="B31" s="166" t="s">
        <v>198</v>
      </c>
      <c r="C31" s="17"/>
      <c r="D31" s="8" t="s">
        <v>67</v>
      </c>
      <c r="E31" s="57"/>
      <c r="F31" s="31">
        <f>F32+F33</f>
        <v>6779000</v>
      </c>
      <c r="G31" s="77">
        <f>G32+G33</f>
        <v>2978129</v>
      </c>
      <c r="H31" s="77">
        <f>H32+H33</f>
        <v>2977720.28</v>
      </c>
      <c r="I31" s="77">
        <f t="shared" si="2"/>
        <v>408.7200000002049</v>
      </c>
      <c r="J31" s="123">
        <f t="shared" si="1"/>
        <v>43.931686089393715</v>
      </c>
      <c r="Q31" s="2"/>
      <c r="R31" s="81"/>
      <c r="S31" s="80"/>
    </row>
    <row r="32" spans="1:19" ht="16.5" customHeight="1">
      <c r="A32" s="26"/>
      <c r="B32" s="175"/>
      <c r="C32" s="42" t="s">
        <v>68</v>
      </c>
      <c r="D32" s="8"/>
      <c r="E32" s="57" t="s">
        <v>233</v>
      </c>
      <c r="F32" s="4">
        <v>207000</v>
      </c>
      <c r="G32" s="70">
        <f>6600+12000+50200+38000</f>
        <v>106800</v>
      </c>
      <c r="H32" s="70">
        <v>106391.42</v>
      </c>
      <c r="I32" s="70">
        <f t="shared" si="2"/>
        <v>408.58000000000175</v>
      </c>
      <c r="J32" s="123">
        <f t="shared" si="1"/>
        <v>51.59420289855072</v>
      </c>
      <c r="Q32" s="2"/>
      <c r="R32" s="81"/>
      <c r="S32" s="80"/>
    </row>
    <row r="33" spans="1:19" ht="70.5" customHeight="1">
      <c r="A33" s="26"/>
      <c r="B33" s="175"/>
      <c r="C33" s="42" t="s">
        <v>47</v>
      </c>
      <c r="D33" s="8"/>
      <c r="E33" s="57" t="s">
        <v>232</v>
      </c>
      <c r="F33" s="4">
        <v>6572000</v>
      </c>
      <c r="G33" s="70">
        <f>232003+206864+1738093+694369</f>
        <v>2871329</v>
      </c>
      <c r="H33" s="83">
        <v>2871328.86</v>
      </c>
      <c r="I33" s="70">
        <f t="shared" si="2"/>
        <v>0.14000000013038516</v>
      </c>
      <c r="J33" s="123">
        <f t="shared" si="1"/>
        <v>43.69033779671333</v>
      </c>
      <c r="Q33" s="2"/>
      <c r="R33" s="81"/>
      <c r="S33" s="80"/>
    </row>
    <row r="34" spans="1:19" ht="0.75" customHeight="1">
      <c r="A34" s="26"/>
      <c r="B34" s="41" t="s">
        <v>94</v>
      </c>
      <c r="C34" s="17" t="s">
        <v>48</v>
      </c>
      <c r="D34" s="8" t="s">
        <v>69</v>
      </c>
      <c r="E34" s="57" t="s">
        <v>164</v>
      </c>
      <c r="F34" s="15"/>
      <c r="G34" s="152"/>
      <c r="H34" s="88"/>
      <c r="I34" s="88">
        <f t="shared" si="2"/>
        <v>0</v>
      </c>
      <c r="J34" s="123" t="e">
        <f t="shared" si="1"/>
        <v>#DIV/0!</v>
      </c>
      <c r="Q34" s="2"/>
      <c r="R34" s="81"/>
      <c r="S34" s="80"/>
    </row>
    <row r="35" spans="1:17" ht="26.25" customHeight="1" hidden="1">
      <c r="A35" s="26"/>
      <c r="B35" s="41" t="s">
        <v>98</v>
      </c>
      <c r="C35" s="17" t="s">
        <v>48</v>
      </c>
      <c r="D35" s="8" t="s">
        <v>69</v>
      </c>
      <c r="E35" s="57" t="s">
        <v>164</v>
      </c>
      <c r="F35" s="4"/>
      <c r="G35" s="88"/>
      <c r="H35" s="88"/>
      <c r="I35" s="88">
        <f t="shared" si="2"/>
        <v>0</v>
      </c>
      <c r="J35" s="123" t="e">
        <f t="shared" si="1"/>
        <v>#DIV/0!</v>
      </c>
      <c r="Q35" s="2"/>
    </row>
    <row r="36" spans="1:19" ht="48.75" customHeight="1">
      <c r="A36" s="26"/>
      <c r="B36" s="113" t="s">
        <v>16</v>
      </c>
      <c r="C36" s="17" t="s">
        <v>47</v>
      </c>
      <c r="D36" s="8" t="s">
        <v>209</v>
      </c>
      <c r="E36" s="57" t="s">
        <v>224</v>
      </c>
      <c r="F36" s="14">
        <v>2092200</v>
      </c>
      <c r="G36" s="76">
        <f>290000+130000+200000</f>
        <v>620000</v>
      </c>
      <c r="H36" s="83">
        <v>620000</v>
      </c>
      <c r="I36" s="70">
        <f t="shared" si="2"/>
        <v>0</v>
      </c>
      <c r="J36" s="123">
        <f t="shared" si="1"/>
        <v>29.633878214319854</v>
      </c>
      <c r="Q36" s="2"/>
      <c r="R36" s="81"/>
      <c r="S36" s="80"/>
    </row>
    <row r="37" spans="1:19" ht="17.25" customHeight="1">
      <c r="A37" s="26"/>
      <c r="B37" s="158" t="s">
        <v>108</v>
      </c>
      <c r="C37" s="179" t="s">
        <v>47</v>
      </c>
      <c r="D37" s="8" t="s">
        <v>121</v>
      </c>
      <c r="E37" s="57" t="s">
        <v>244</v>
      </c>
      <c r="F37" s="137">
        <f>F38+F39+F40</f>
        <v>9279400</v>
      </c>
      <c r="G37" s="137">
        <f>G38+G39+G40</f>
        <v>2339062</v>
      </c>
      <c r="H37" s="137">
        <f>H38+H39+H40</f>
        <v>2339062</v>
      </c>
      <c r="I37" s="137">
        <f>I38+I39+I40</f>
        <v>0</v>
      </c>
      <c r="J37" s="123">
        <f t="shared" si="1"/>
        <v>25.207039248227257</v>
      </c>
      <c r="Q37" s="2"/>
      <c r="R37" s="81"/>
      <c r="S37" s="80"/>
    </row>
    <row r="38" spans="1:17" ht="14.25" customHeight="1">
      <c r="A38" s="26"/>
      <c r="B38" s="158"/>
      <c r="C38" s="180"/>
      <c r="D38" s="163"/>
      <c r="E38" s="48" t="s">
        <v>245</v>
      </c>
      <c r="F38" s="76">
        <f>8490100-462400</f>
        <v>8027700</v>
      </c>
      <c r="G38" s="76">
        <f>841172+455000+228500+495000+197290</f>
        <v>2216962</v>
      </c>
      <c r="H38" s="76">
        <v>2216962</v>
      </c>
      <c r="I38" s="70">
        <f aca="true" t="shared" si="3" ref="I38:I64">G38-H38</f>
        <v>0</v>
      </c>
      <c r="J38" s="123">
        <f t="shared" si="1"/>
        <v>27.616403203906476</v>
      </c>
      <c r="Q38" s="2"/>
    </row>
    <row r="39" spans="1:17" ht="12.75" customHeight="1">
      <c r="A39" s="26"/>
      <c r="B39" s="158"/>
      <c r="C39" s="180"/>
      <c r="D39" s="163"/>
      <c r="E39" s="48" t="s">
        <v>109</v>
      </c>
      <c r="F39" s="76">
        <f>462400+462400</f>
        <v>924800</v>
      </c>
      <c r="G39" s="76">
        <f>11000+21000+11000+7300</f>
        <v>50300</v>
      </c>
      <c r="H39" s="76">
        <v>50300</v>
      </c>
      <c r="I39" s="70">
        <f t="shared" si="3"/>
        <v>0</v>
      </c>
      <c r="J39" s="123">
        <f t="shared" si="1"/>
        <v>5.43901384083045</v>
      </c>
      <c r="Q39" s="2"/>
    </row>
    <row r="40" spans="1:17" ht="14.25" customHeight="1">
      <c r="A40" s="26"/>
      <c r="B40" s="158"/>
      <c r="C40" s="157"/>
      <c r="D40" s="163"/>
      <c r="E40" s="48" t="s">
        <v>246</v>
      </c>
      <c r="F40" s="76">
        <v>326900</v>
      </c>
      <c r="G40" s="76">
        <f>6300+28950+31450+5100</f>
        <v>71800</v>
      </c>
      <c r="H40" s="76">
        <v>71800</v>
      </c>
      <c r="I40" s="70">
        <f t="shared" si="3"/>
        <v>0</v>
      </c>
      <c r="J40" s="123">
        <f t="shared" si="1"/>
        <v>21.963903334353013</v>
      </c>
      <c r="Q40" s="2"/>
    </row>
    <row r="41" spans="1:19" ht="63.75" customHeight="1">
      <c r="A41" s="26"/>
      <c r="B41" s="93" t="s">
        <v>176</v>
      </c>
      <c r="C41" s="17" t="s">
        <v>47</v>
      </c>
      <c r="D41" s="8" t="s">
        <v>121</v>
      </c>
      <c r="E41" s="57" t="s">
        <v>225</v>
      </c>
      <c r="F41" s="70">
        <v>53953000</v>
      </c>
      <c r="G41" s="70">
        <f>3126120+1441500+3482879+1051989+3442880+1177800</f>
        <v>13723168</v>
      </c>
      <c r="H41" s="83">
        <v>13723167.11</v>
      </c>
      <c r="I41" s="70">
        <f t="shared" si="3"/>
        <v>0.8900000005960464</v>
      </c>
      <c r="J41" s="123">
        <f t="shared" si="1"/>
        <v>25.43541230330102</v>
      </c>
      <c r="Q41" s="2"/>
      <c r="R41" s="81"/>
      <c r="S41" s="80"/>
    </row>
    <row r="42" spans="1:19" ht="66.75" customHeight="1">
      <c r="A42" s="26"/>
      <c r="B42" s="93" t="s">
        <v>177</v>
      </c>
      <c r="C42" s="17" t="s">
        <v>47</v>
      </c>
      <c r="D42" s="8" t="s">
        <v>121</v>
      </c>
      <c r="E42" s="57" t="s">
        <v>226</v>
      </c>
      <c r="F42" s="70">
        <v>18161000</v>
      </c>
      <c r="G42" s="70">
        <f>989300+484300+1154900+386003+1248582+252300</f>
        <v>4515385</v>
      </c>
      <c r="H42" s="83">
        <v>4515385</v>
      </c>
      <c r="I42" s="70">
        <f t="shared" si="3"/>
        <v>0</v>
      </c>
      <c r="J42" s="123">
        <f t="shared" si="1"/>
        <v>24.86308573316447</v>
      </c>
      <c r="Q42" s="2"/>
      <c r="R42" s="81"/>
      <c r="S42" s="80"/>
    </row>
    <row r="43" spans="1:19" ht="65.25" customHeight="1">
      <c r="A43" s="26"/>
      <c r="B43" s="93" t="s">
        <v>178</v>
      </c>
      <c r="C43" s="17" t="s">
        <v>47</v>
      </c>
      <c r="D43" s="8" t="s">
        <v>121</v>
      </c>
      <c r="E43" s="57" t="s">
        <v>227</v>
      </c>
      <c r="F43" s="70">
        <v>1812000</v>
      </c>
      <c r="G43" s="70">
        <f>24600+130690+260524+81390+50564</f>
        <v>547768</v>
      </c>
      <c r="H43" s="83">
        <v>547768</v>
      </c>
      <c r="I43" s="70">
        <f t="shared" si="3"/>
        <v>0</v>
      </c>
      <c r="J43" s="123">
        <f t="shared" si="1"/>
        <v>30.230022075055185</v>
      </c>
      <c r="Q43" s="2"/>
      <c r="R43" s="81"/>
      <c r="S43" s="80"/>
    </row>
    <row r="44" spans="1:19" ht="66" customHeight="1">
      <c r="A44" s="26"/>
      <c r="B44" s="93" t="s">
        <v>179</v>
      </c>
      <c r="C44" s="17" t="s">
        <v>47</v>
      </c>
      <c r="D44" s="8" t="s">
        <v>121</v>
      </c>
      <c r="E44" s="57" t="s">
        <v>228</v>
      </c>
      <c r="F44" s="70">
        <v>1529000</v>
      </c>
      <c r="G44" s="70">
        <f>884+4460+107943+4963+105703</f>
        <v>223953</v>
      </c>
      <c r="H44" s="83">
        <v>223953</v>
      </c>
      <c r="I44" s="70">
        <f t="shared" si="3"/>
        <v>0</v>
      </c>
      <c r="J44" s="123">
        <f t="shared" si="1"/>
        <v>14.647024198822761</v>
      </c>
      <c r="Q44" s="2"/>
      <c r="R44" s="81"/>
      <c r="S44" s="80"/>
    </row>
    <row r="45" spans="1:19" ht="77.25" customHeight="1">
      <c r="A45" s="26"/>
      <c r="B45" s="93" t="s">
        <v>180</v>
      </c>
      <c r="C45" s="17" t="s">
        <v>47</v>
      </c>
      <c r="D45" s="8" t="s">
        <v>121</v>
      </c>
      <c r="E45" s="57" t="s">
        <v>229</v>
      </c>
      <c r="F45" s="4">
        <v>1095000</v>
      </c>
      <c r="G45" s="70">
        <f>86260+780+105663+368+97323</f>
        <v>290394</v>
      </c>
      <c r="H45" s="83">
        <v>290393.6</v>
      </c>
      <c r="I45" s="70">
        <f t="shared" si="3"/>
        <v>0.40000000002328306</v>
      </c>
      <c r="J45" s="123">
        <f t="shared" si="1"/>
        <v>26.52</v>
      </c>
      <c r="Q45" s="2"/>
      <c r="R45" s="81"/>
      <c r="S45" s="80"/>
    </row>
    <row r="46" spans="1:19" ht="75.75" customHeight="1" hidden="1">
      <c r="A46" s="26"/>
      <c r="B46" s="93" t="s">
        <v>256</v>
      </c>
      <c r="C46" s="17" t="s">
        <v>70</v>
      </c>
      <c r="D46" s="8" t="s">
        <v>121</v>
      </c>
      <c r="E46" s="57" t="s">
        <v>110</v>
      </c>
      <c r="F46" s="70"/>
      <c r="G46" s="88"/>
      <c r="H46" s="134"/>
      <c r="I46" s="88">
        <f t="shared" si="3"/>
        <v>0</v>
      </c>
      <c r="J46" s="123" t="e">
        <f t="shared" si="1"/>
        <v>#DIV/0!</v>
      </c>
      <c r="Q46" s="2"/>
      <c r="R46" s="81"/>
      <c r="S46" s="80"/>
    </row>
    <row r="47" spans="1:19" ht="39" customHeight="1">
      <c r="A47" s="26"/>
      <c r="B47" s="43" t="s">
        <v>95</v>
      </c>
      <c r="C47" s="17" t="s">
        <v>47</v>
      </c>
      <c r="D47" s="78" t="s">
        <v>210</v>
      </c>
      <c r="E47" s="57" t="s">
        <v>231</v>
      </c>
      <c r="F47" s="76">
        <f>1470000</f>
        <v>1470000</v>
      </c>
      <c r="G47" s="76">
        <f>146800+146570+135300+140910</f>
        <v>569580</v>
      </c>
      <c r="H47" s="83">
        <v>569580</v>
      </c>
      <c r="I47" s="70">
        <f t="shared" si="3"/>
        <v>0</v>
      </c>
      <c r="J47" s="123">
        <f t="shared" si="1"/>
        <v>38.7469387755102</v>
      </c>
      <c r="Q47" s="2"/>
      <c r="R47" s="81"/>
      <c r="S47" s="80"/>
    </row>
    <row r="48" spans="1:19" ht="25.5" customHeight="1">
      <c r="A48" s="26"/>
      <c r="B48" s="159" t="s">
        <v>183</v>
      </c>
      <c r="C48" s="176" t="s">
        <v>47</v>
      </c>
      <c r="D48" s="3" t="s">
        <v>210</v>
      </c>
      <c r="E48" s="57" t="s">
        <v>230</v>
      </c>
      <c r="F48" s="138">
        <f>F49+F50</f>
        <v>4050000</v>
      </c>
      <c r="G48" s="138">
        <f>G49+G50</f>
        <v>888080</v>
      </c>
      <c r="H48" s="138">
        <f>H49+H50</f>
        <v>888080</v>
      </c>
      <c r="I48" s="77">
        <f t="shared" si="3"/>
        <v>0</v>
      </c>
      <c r="J48" s="123">
        <f aca="true" t="shared" si="4" ref="J48:J79">G48/F48*100</f>
        <v>21.9279012345679</v>
      </c>
      <c r="Q48" s="2"/>
      <c r="R48" s="81"/>
      <c r="S48" s="80"/>
    </row>
    <row r="49" spans="1:18" ht="12" customHeight="1">
      <c r="A49" s="26"/>
      <c r="B49" s="160"/>
      <c r="C49" s="177"/>
      <c r="D49" s="8" t="s">
        <v>149</v>
      </c>
      <c r="E49" s="57" t="s">
        <v>169</v>
      </c>
      <c r="F49" s="76">
        <f>2842000+280000</f>
        <v>3122000</v>
      </c>
      <c r="G49" s="76">
        <f>247530+220250+242660</f>
        <v>710440</v>
      </c>
      <c r="H49" s="76">
        <v>710440</v>
      </c>
      <c r="I49" s="70">
        <f t="shared" si="3"/>
        <v>0</v>
      </c>
      <c r="J49" s="123">
        <f t="shared" si="4"/>
        <v>22.75592568866111</v>
      </c>
      <c r="Q49" s="2"/>
      <c r="R49" s="81"/>
    </row>
    <row r="50" spans="1:18" ht="12.75" customHeight="1">
      <c r="A50" s="26"/>
      <c r="B50" s="161"/>
      <c r="C50" s="178"/>
      <c r="D50" s="8" t="s">
        <v>150</v>
      </c>
      <c r="E50" s="57" t="s">
        <v>170</v>
      </c>
      <c r="F50" s="76">
        <v>928000</v>
      </c>
      <c r="G50" s="76">
        <f>63050+63050+51540</f>
        <v>177640</v>
      </c>
      <c r="H50" s="76">
        <v>177640</v>
      </c>
      <c r="I50" s="70">
        <f t="shared" si="3"/>
        <v>0</v>
      </c>
      <c r="J50" s="123">
        <f t="shared" si="4"/>
        <v>19.142241379310345</v>
      </c>
      <c r="Q50" s="2"/>
      <c r="R50" s="81"/>
    </row>
    <row r="51" spans="1:17" ht="25.5" customHeight="1">
      <c r="A51" s="26"/>
      <c r="B51" s="43" t="s">
        <v>96</v>
      </c>
      <c r="C51" s="17" t="s">
        <v>152</v>
      </c>
      <c r="D51" s="12" t="s">
        <v>165</v>
      </c>
      <c r="E51" s="57" t="s">
        <v>239</v>
      </c>
      <c r="F51" s="4">
        <v>1929000</v>
      </c>
      <c r="G51" s="70">
        <f>160750+160750+160750</f>
        <v>482250</v>
      </c>
      <c r="H51" s="70">
        <v>482250</v>
      </c>
      <c r="I51" s="70">
        <f t="shared" si="3"/>
        <v>0</v>
      </c>
      <c r="J51" s="123">
        <f t="shared" si="4"/>
        <v>25</v>
      </c>
      <c r="Q51" s="2"/>
    </row>
    <row r="52" spans="1:17" ht="55.5" customHeight="1">
      <c r="A52" s="26"/>
      <c r="B52" s="110" t="s">
        <v>203</v>
      </c>
      <c r="C52" s="17" t="s">
        <v>48</v>
      </c>
      <c r="D52" s="8" t="s">
        <v>67</v>
      </c>
      <c r="E52" s="57" t="s">
        <v>238</v>
      </c>
      <c r="F52" s="4">
        <v>411000</v>
      </c>
      <c r="G52" s="70">
        <f>7000+38000+12000</f>
        <v>57000</v>
      </c>
      <c r="H52" s="83">
        <v>57000</v>
      </c>
      <c r="I52" s="70">
        <f t="shared" si="3"/>
        <v>0</v>
      </c>
      <c r="J52" s="123">
        <f t="shared" si="4"/>
        <v>13.86861313868613</v>
      </c>
      <c r="Q52" s="2"/>
    </row>
    <row r="53" spans="1:17" ht="41.25" customHeight="1">
      <c r="A53" s="26"/>
      <c r="B53" s="110" t="s">
        <v>187</v>
      </c>
      <c r="C53" s="17" t="s">
        <v>48</v>
      </c>
      <c r="D53" s="8" t="s">
        <v>67</v>
      </c>
      <c r="E53" s="48" t="s">
        <v>251</v>
      </c>
      <c r="F53" s="4">
        <v>922000</v>
      </c>
      <c r="G53" s="70">
        <f>25000+100000+45000</f>
        <v>170000</v>
      </c>
      <c r="H53" s="83">
        <v>170000</v>
      </c>
      <c r="I53" s="70">
        <f t="shared" si="3"/>
        <v>0</v>
      </c>
      <c r="J53" s="123">
        <f t="shared" si="4"/>
        <v>18.43817787418655</v>
      </c>
      <c r="Q53" s="2"/>
    </row>
    <row r="54" spans="1:17" ht="142.5" customHeight="1">
      <c r="A54" s="26"/>
      <c r="B54" s="110" t="s">
        <v>188</v>
      </c>
      <c r="C54" s="17" t="s">
        <v>48</v>
      </c>
      <c r="D54" s="8" t="s">
        <v>67</v>
      </c>
      <c r="E54" s="57" t="s">
        <v>247</v>
      </c>
      <c r="F54" s="4">
        <v>69400</v>
      </c>
      <c r="G54" s="70">
        <f>2780+2140</f>
        <v>4920</v>
      </c>
      <c r="H54" s="70">
        <v>4920</v>
      </c>
      <c r="I54" s="70">
        <f t="shared" si="3"/>
        <v>0</v>
      </c>
      <c r="J54" s="123">
        <f t="shared" si="4"/>
        <v>7.089337175792506</v>
      </c>
      <c r="Q54" s="2"/>
    </row>
    <row r="55" spans="1:17" ht="15.75" customHeight="1">
      <c r="A55" s="26"/>
      <c r="B55" s="166" t="s">
        <v>148</v>
      </c>
      <c r="C55" s="17"/>
      <c r="D55" s="8" t="s">
        <v>67</v>
      </c>
      <c r="E55" s="57" t="s">
        <v>107</v>
      </c>
      <c r="F55" s="31">
        <f>F56+F57</f>
        <v>3100</v>
      </c>
      <c r="G55" s="77">
        <f>G56+G57</f>
        <v>0</v>
      </c>
      <c r="H55" s="77">
        <f>H56+H57</f>
        <v>0</v>
      </c>
      <c r="I55" s="77">
        <f t="shared" si="3"/>
        <v>0</v>
      </c>
      <c r="J55" s="123">
        <f t="shared" si="4"/>
        <v>0</v>
      </c>
      <c r="Q55" s="2"/>
    </row>
    <row r="56" spans="1:17" ht="12.75" customHeight="1">
      <c r="A56" s="26"/>
      <c r="B56" s="175"/>
      <c r="C56" s="47" t="s">
        <v>106</v>
      </c>
      <c r="D56" s="48"/>
      <c r="E56" s="57" t="s">
        <v>237</v>
      </c>
      <c r="F56" s="4">
        <v>1200</v>
      </c>
      <c r="G56" s="70"/>
      <c r="H56" s="70"/>
      <c r="I56" s="70">
        <f t="shared" si="3"/>
        <v>0</v>
      </c>
      <c r="J56" s="123">
        <f t="shared" si="4"/>
        <v>0</v>
      </c>
      <c r="Q56" s="2"/>
    </row>
    <row r="57" spans="1:19" ht="13.5" customHeight="1">
      <c r="A57" s="26"/>
      <c r="B57" s="175"/>
      <c r="C57" s="42" t="s">
        <v>71</v>
      </c>
      <c r="D57" s="48" t="s">
        <v>124</v>
      </c>
      <c r="E57" s="57" t="s">
        <v>236</v>
      </c>
      <c r="F57" s="4">
        <v>1900</v>
      </c>
      <c r="G57" s="70"/>
      <c r="H57" s="70"/>
      <c r="I57" s="70">
        <f t="shared" si="3"/>
        <v>0</v>
      </c>
      <c r="J57" s="123">
        <f t="shared" si="4"/>
        <v>0</v>
      </c>
      <c r="Q57" s="2"/>
      <c r="R57" s="81"/>
      <c r="S57" s="80"/>
    </row>
    <row r="58" spans="1:19" ht="23.25" customHeight="1">
      <c r="A58" s="26"/>
      <c r="B58" s="43" t="s">
        <v>97</v>
      </c>
      <c r="C58" s="17" t="s">
        <v>47</v>
      </c>
      <c r="D58" s="8" t="s">
        <v>67</v>
      </c>
      <c r="E58" s="57" t="s">
        <v>234</v>
      </c>
      <c r="F58" s="4">
        <v>419000</v>
      </c>
      <c r="G58" s="70">
        <f>14000+21000+25000</f>
        <v>60000</v>
      </c>
      <c r="H58" s="83">
        <v>60000</v>
      </c>
      <c r="I58" s="70">
        <f t="shared" si="3"/>
        <v>0</v>
      </c>
      <c r="J58" s="123">
        <f t="shared" si="4"/>
        <v>14.319809069212411</v>
      </c>
      <c r="Q58" s="2"/>
      <c r="R58" s="81"/>
      <c r="S58" s="80"/>
    </row>
    <row r="59" spans="1:19" ht="0.75" customHeight="1" hidden="1">
      <c r="A59" s="26"/>
      <c r="B59" s="110" t="s">
        <v>190</v>
      </c>
      <c r="C59" s="17" t="s">
        <v>48</v>
      </c>
      <c r="D59" s="8" t="s">
        <v>67</v>
      </c>
      <c r="E59" s="48" t="s">
        <v>189</v>
      </c>
      <c r="F59" s="70"/>
      <c r="G59" s="70"/>
      <c r="H59" s="70"/>
      <c r="I59" s="70">
        <f t="shared" si="3"/>
        <v>0</v>
      </c>
      <c r="J59" s="123" t="e">
        <f t="shared" si="4"/>
        <v>#DIV/0!</v>
      </c>
      <c r="Q59" s="2"/>
      <c r="R59" s="81"/>
      <c r="S59" s="80"/>
    </row>
    <row r="60" spans="1:19" ht="32.25" customHeight="1">
      <c r="A60" s="26"/>
      <c r="B60" s="110" t="s">
        <v>191</v>
      </c>
      <c r="C60" s="17" t="s">
        <v>48</v>
      </c>
      <c r="D60" s="8" t="s">
        <v>67</v>
      </c>
      <c r="E60" s="48" t="s">
        <v>252</v>
      </c>
      <c r="F60" s="70">
        <v>595000</v>
      </c>
      <c r="G60" s="70"/>
      <c r="H60" s="70"/>
      <c r="I60" s="70">
        <f t="shared" si="3"/>
        <v>0</v>
      </c>
      <c r="J60" s="123">
        <f t="shared" si="4"/>
        <v>0</v>
      </c>
      <c r="Q60" s="2"/>
      <c r="R60" s="81"/>
      <c r="S60" s="80"/>
    </row>
    <row r="61" spans="1:17" ht="63" customHeight="1">
      <c r="A61" s="26"/>
      <c r="B61" s="86" t="s">
        <v>249</v>
      </c>
      <c r="C61" s="17" t="s">
        <v>48</v>
      </c>
      <c r="D61" s="8" t="s">
        <v>67</v>
      </c>
      <c r="E61" s="48" t="s">
        <v>250</v>
      </c>
      <c r="F61" s="70">
        <v>54000</v>
      </c>
      <c r="G61" s="70"/>
      <c r="H61" s="70"/>
      <c r="I61" s="70">
        <f t="shared" si="3"/>
        <v>0</v>
      </c>
      <c r="J61" s="123">
        <f t="shared" si="4"/>
        <v>0</v>
      </c>
      <c r="Q61" s="2"/>
    </row>
    <row r="62" spans="1:17" ht="0.75" customHeight="1" hidden="1">
      <c r="A62" s="26"/>
      <c r="B62" s="86" t="s">
        <v>167</v>
      </c>
      <c r="C62" s="17" t="s">
        <v>48</v>
      </c>
      <c r="D62" s="8" t="s">
        <v>67</v>
      </c>
      <c r="E62" s="48" t="s">
        <v>166</v>
      </c>
      <c r="F62" s="70"/>
      <c r="G62" s="70"/>
      <c r="H62" s="70"/>
      <c r="I62" s="70">
        <f t="shared" si="3"/>
        <v>0</v>
      </c>
      <c r="J62" s="123" t="e">
        <f t="shared" si="4"/>
        <v>#DIV/0!</v>
      </c>
      <c r="Q62" s="2"/>
    </row>
    <row r="63" spans="1:17" ht="30" customHeight="1">
      <c r="A63" s="26"/>
      <c r="B63" s="147" t="s">
        <v>248</v>
      </c>
      <c r="C63" s="17" t="s">
        <v>54</v>
      </c>
      <c r="D63" s="8" t="s">
        <v>260</v>
      </c>
      <c r="E63" s="146" t="s">
        <v>255</v>
      </c>
      <c r="F63" s="70">
        <v>543700</v>
      </c>
      <c r="G63" s="88"/>
      <c r="H63" s="88"/>
      <c r="I63" s="70">
        <f t="shared" si="3"/>
        <v>0</v>
      </c>
      <c r="J63" s="123">
        <f t="shared" si="4"/>
        <v>0</v>
      </c>
      <c r="Q63" s="2"/>
    </row>
    <row r="64" spans="1:17" ht="84" customHeight="1">
      <c r="A64" s="26"/>
      <c r="B64" s="147" t="s">
        <v>0</v>
      </c>
      <c r="C64" s="17" t="s">
        <v>54</v>
      </c>
      <c r="D64" s="8" t="s">
        <v>67</v>
      </c>
      <c r="E64" s="146" t="s">
        <v>1</v>
      </c>
      <c r="F64" s="70">
        <v>108000</v>
      </c>
      <c r="G64" s="88"/>
      <c r="H64" s="88"/>
      <c r="I64" s="70">
        <f t="shared" si="3"/>
        <v>0</v>
      </c>
      <c r="J64" s="123">
        <f t="shared" si="4"/>
        <v>0</v>
      </c>
      <c r="Q64" s="2"/>
    </row>
    <row r="65" spans="1:17" ht="19.5" customHeight="1">
      <c r="A65" s="96"/>
      <c r="B65" s="97" t="s">
        <v>184</v>
      </c>
      <c r="C65" s="121"/>
      <c r="D65" s="98"/>
      <c r="E65" s="99"/>
      <c r="F65" s="100">
        <f>F4+F16+F17+F18+F19+F20+F21+F22+F23+F24+F25+F26+F27+F31+F34+F35+F36+F37+F41+F42+F43+F44+F45+F46+F47+F48+F51+F52+F53+F54+F55+F58+F59+F60+F61+F62+F63+F64</f>
        <v>118614200</v>
      </c>
      <c r="G65" s="100">
        <f>G4+G16+G17+G18+G19+G20+G21+G22+G23+G24+G25+G26+G27+G31+G34+G35+G36+G37+G41+G42+G43+G44+G45+G46+G47+G48+G51+G52+G53+G54+G55+G58+G59+G60+G61+G62+G63+G64</f>
        <v>28134166</v>
      </c>
      <c r="H65" s="100">
        <f>H4+H16+H17+H18+H19+H20+H21+H22+H23+H24+H25+H26+H27+H31+H34+H35+H36+H37+H41+H42+H43+H44+H45+H46+H47+H48+H51+H52+H53+H54+H55+H58+H59+H60+H61+H62+H63+H64</f>
        <v>28117686.03</v>
      </c>
      <c r="I65" s="100">
        <f>I4+I16+I17+I18+I19+I20+I21+I22+I23+I24+I25+I26+I27+I31+I34+I35+I36+I37+I41+I42+I43+I44+I45+I46+I47+I48+I51+I52+I53+I54+I55+I58+I59+I60+I61+I62+I63+I64</f>
        <v>16479.970000000816</v>
      </c>
      <c r="J65" s="131">
        <f t="shared" si="4"/>
        <v>23.719053873819494</v>
      </c>
      <c r="Q65" s="2"/>
    </row>
    <row r="66" spans="1:17" ht="28.5" customHeight="1" hidden="1">
      <c r="A66" s="26"/>
      <c r="B66" s="30" t="s">
        <v>139</v>
      </c>
      <c r="C66" s="120" t="s">
        <v>54</v>
      </c>
      <c r="D66" s="101" t="s">
        <v>31</v>
      </c>
      <c r="E66" s="72"/>
      <c r="F66" s="70"/>
      <c r="G66" s="70"/>
      <c r="H66" s="83"/>
      <c r="I66" s="139">
        <f aca="true" t="shared" si="5" ref="I66:I91">G66-H66</f>
        <v>0</v>
      </c>
      <c r="J66" s="123" t="e">
        <f t="shared" si="4"/>
        <v>#DIV/0!</v>
      </c>
      <c r="Q66" s="2"/>
    </row>
    <row r="67" spans="1:19" ht="41.25" customHeight="1">
      <c r="A67" s="26"/>
      <c r="B67" s="168" t="s">
        <v>217</v>
      </c>
      <c r="C67" s="120"/>
      <c r="D67" s="3" t="s">
        <v>31</v>
      </c>
      <c r="E67" s="72" t="s">
        <v>265</v>
      </c>
      <c r="F67" s="77">
        <f>F68+F69+F70+F71+F72+F73+F74+F75+F76+F77</f>
        <v>1064720</v>
      </c>
      <c r="G67" s="77">
        <f>G68+G69+G70+G71+G72+G73+G74+G75+G76+G77</f>
        <v>0</v>
      </c>
      <c r="H67" s="77">
        <f>H68+H69+H70+H71+H72+H73+H74+H75+H76+H77</f>
        <v>0</v>
      </c>
      <c r="I67" s="142">
        <f t="shared" si="5"/>
        <v>0</v>
      </c>
      <c r="J67" s="123">
        <f t="shared" si="4"/>
        <v>0</v>
      </c>
      <c r="Q67" s="2"/>
      <c r="R67" s="81"/>
      <c r="S67" s="81"/>
    </row>
    <row r="68" spans="1:19" ht="15.75" customHeight="1">
      <c r="A68" s="26"/>
      <c r="B68" s="168"/>
      <c r="C68" s="120" t="s">
        <v>32</v>
      </c>
      <c r="D68" s="3"/>
      <c r="E68" s="59"/>
      <c r="F68" s="4"/>
      <c r="G68" s="70"/>
      <c r="H68" s="83"/>
      <c r="I68" s="139">
        <f t="shared" si="5"/>
        <v>0</v>
      </c>
      <c r="J68" s="123" t="e">
        <f t="shared" si="4"/>
        <v>#DIV/0!</v>
      </c>
      <c r="Q68" s="2"/>
      <c r="R68" s="81"/>
      <c r="S68" s="81"/>
    </row>
    <row r="69" spans="1:19" ht="15.75" customHeight="1">
      <c r="A69" s="26"/>
      <c r="B69" s="29"/>
      <c r="C69" s="120" t="s">
        <v>33</v>
      </c>
      <c r="D69" s="3"/>
      <c r="E69" s="59"/>
      <c r="F69" s="4"/>
      <c r="G69" s="70"/>
      <c r="H69" s="83"/>
      <c r="I69" s="139">
        <f t="shared" si="5"/>
        <v>0</v>
      </c>
      <c r="J69" s="123" t="e">
        <f t="shared" si="4"/>
        <v>#DIV/0!</v>
      </c>
      <c r="Q69" s="2"/>
      <c r="R69" s="81"/>
      <c r="S69" s="81"/>
    </row>
    <row r="70" spans="1:19" ht="16.5" customHeight="1">
      <c r="A70" s="26"/>
      <c r="B70" s="29"/>
      <c r="C70" s="120" t="s">
        <v>34</v>
      </c>
      <c r="D70" s="3"/>
      <c r="E70" s="59"/>
      <c r="F70" s="4"/>
      <c r="G70" s="70"/>
      <c r="H70" s="83"/>
      <c r="I70" s="139">
        <f t="shared" si="5"/>
        <v>0</v>
      </c>
      <c r="J70" s="123" t="e">
        <f t="shared" si="4"/>
        <v>#DIV/0!</v>
      </c>
      <c r="Q70" s="2"/>
      <c r="R70" s="81"/>
      <c r="S70" s="81"/>
    </row>
    <row r="71" spans="1:19" ht="15.75" customHeight="1">
      <c r="A71" s="26"/>
      <c r="B71" s="29"/>
      <c r="C71" s="120" t="s">
        <v>35</v>
      </c>
      <c r="D71" s="3"/>
      <c r="E71" s="59"/>
      <c r="F71" s="70"/>
      <c r="G71" s="70"/>
      <c r="H71" s="83"/>
      <c r="I71" s="139">
        <f t="shared" si="5"/>
        <v>0</v>
      </c>
      <c r="J71" s="123" t="e">
        <f t="shared" si="4"/>
        <v>#DIV/0!</v>
      </c>
      <c r="Q71" s="2"/>
      <c r="R71" s="81"/>
      <c r="S71" s="81"/>
    </row>
    <row r="72" spans="1:19" ht="15.75" customHeight="1">
      <c r="A72" s="26"/>
      <c r="B72" s="29"/>
      <c r="C72" s="120" t="s">
        <v>36</v>
      </c>
      <c r="D72" s="3"/>
      <c r="E72" s="59"/>
      <c r="F72" s="70"/>
      <c r="G72" s="70"/>
      <c r="H72" s="83"/>
      <c r="I72" s="139">
        <f t="shared" si="5"/>
        <v>0</v>
      </c>
      <c r="J72" s="123" t="e">
        <f t="shared" si="4"/>
        <v>#DIV/0!</v>
      </c>
      <c r="Q72" s="2"/>
      <c r="R72" s="81"/>
      <c r="S72" s="81"/>
    </row>
    <row r="73" spans="1:19" ht="15.75" customHeight="1">
      <c r="A73" s="26"/>
      <c r="B73" s="29"/>
      <c r="C73" s="120" t="s">
        <v>37</v>
      </c>
      <c r="D73" s="3"/>
      <c r="E73" s="59"/>
      <c r="F73" s="4"/>
      <c r="G73" s="70"/>
      <c r="H73" s="83"/>
      <c r="I73" s="139">
        <f t="shared" si="5"/>
        <v>0</v>
      </c>
      <c r="J73" s="123" t="e">
        <f t="shared" si="4"/>
        <v>#DIV/0!</v>
      </c>
      <c r="Q73" s="2"/>
      <c r="R73" s="81"/>
      <c r="S73" s="81"/>
    </row>
    <row r="74" spans="1:19" ht="15.75" customHeight="1">
      <c r="A74" s="26"/>
      <c r="B74" s="29"/>
      <c r="C74" s="120" t="s">
        <v>38</v>
      </c>
      <c r="D74" s="3"/>
      <c r="E74" s="59"/>
      <c r="F74" s="4"/>
      <c r="G74" s="70"/>
      <c r="H74" s="83"/>
      <c r="I74" s="139">
        <f t="shared" si="5"/>
        <v>0</v>
      </c>
      <c r="J74" s="123" t="e">
        <f t="shared" si="4"/>
        <v>#DIV/0!</v>
      </c>
      <c r="Q74" s="2"/>
      <c r="R74" s="81"/>
      <c r="S74" s="81"/>
    </row>
    <row r="75" spans="1:19" ht="15.75" customHeight="1">
      <c r="A75" s="26"/>
      <c r="B75" s="29"/>
      <c r="C75" s="120" t="s">
        <v>39</v>
      </c>
      <c r="D75" s="3"/>
      <c r="E75" s="59"/>
      <c r="F75" s="4"/>
      <c r="G75" s="70"/>
      <c r="H75" s="83"/>
      <c r="I75" s="139">
        <f t="shared" si="5"/>
        <v>0</v>
      </c>
      <c r="J75" s="123" t="e">
        <f t="shared" si="4"/>
        <v>#DIV/0!</v>
      </c>
      <c r="Q75" s="2"/>
      <c r="R75" s="81"/>
      <c r="S75" s="81"/>
    </row>
    <row r="76" spans="1:19" ht="15.75" customHeight="1">
      <c r="A76" s="26"/>
      <c r="B76" s="29"/>
      <c r="C76" s="120" t="s">
        <v>40</v>
      </c>
      <c r="D76" s="3"/>
      <c r="E76" s="59"/>
      <c r="F76" s="4"/>
      <c r="G76" s="70"/>
      <c r="H76" s="83"/>
      <c r="I76" s="139">
        <f t="shared" si="5"/>
        <v>0</v>
      </c>
      <c r="J76" s="123" t="e">
        <f t="shared" si="4"/>
        <v>#DIV/0!</v>
      </c>
      <c r="Q76" s="2"/>
      <c r="R76" s="81"/>
      <c r="S76" s="81"/>
    </row>
    <row r="77" spans="1:19" ht="15.75" customHeight="1">
      <c r="A77" s="26"/>
      <c r="B77" s="29"/>
      <c r="C77" s="120" t="s">
        <v>41</v>
      </c>
      <c r="D77" s="3"/>
      <c r="E77" s="59"/>
      <c r="F77" s="70">
        <v>1064720</v>
      </c>
      <c r="G77" s="70"/>
      <c r="H77" s="83"/>
      <c r="I77" s="139">
        <f t="shared" si="5"/>
        <v>0</v>
      </c>
      <c r="J77" s="123">
        <f t="shared" si="4"/>
        <v>0</v>
      </c>
      <c r="Q77" s="2"/>
      <c r="R77" s="81"/>
      <c r="S77" s="81"/>
    </row>
    <row r="78" spans="1:17" ht="45.75" customHeight="1">
      <c r="A78" s="26"/>
      <c r="B78" s="30" t="s">
        <v>268</v>
      </c>
      <c r="C78" s="120" t="s">
        <v>42</v>
      </c>
      <c r="D78" s="3" t="s">
        <v>263</v>
      </c>
      <c r="E78" s="57" t="s">
        <v>267</v>
      </c>
      <c r="F78" s="70">
        <v>7242298.94</v>
      </c>
      <c r="G78" s="70"/>
      <c r="H78" s="83"/>
      <c r="I78" s="139">
        <f t="shared" si="5"/>
        <v>0</v>
      </c>
      <c r="J78" s="123">
        <f t="shared" si="4"/>
        <v>0</v>
      </c>
      <c r="Q78" s="2"/>
    </row>
    <row r="79" spans="1:17" ht="35.25" customHeight="1">
      <c r="A79" s="26"/>
      <c r="B79" s="30" t="s">
        <v>269</v>
      </c>
      <c r="C79" s="120" t="s">
        <v>42</v>
      </c>
      <c r="D79" s="3" t="s">
        <v>44</v>
      </c>
      <c r="E79" s="57" t="s">
        <v>270</v>
      </c>
      <c r="F79" s="70">
        <v>2356501.08</v>
      </c>
      <c r="G79" s="70"/>
      <c r="H79" s="83"/>
      <c r="I79" s="139">
        <f t="shared" si="5"/>
        <v>0</v>
      </c>
      <c r="J79" s="123">
        <f t="shared" si="4"/>
        <v>0</v>
      </c>
      <c r="Q79" s="2"/>
    </row>
    <row r="80" spans="1:17" ht="38.25" customHeight="1" hidden="1">
      <c r="A80" s="26"/>
      <c r="B80" s="30" t="s">
        <v>125</v>
      </c>
      <c r="C80" s="120" t="s">
        <v>42</v>
      </c>
      <c r="D80" s="3" t="s">
        <v>44</v>
      </c>
      <c r="E80" s="72" t="s">
        <v>126</v>
      </c>
      <c r="F80" s="70"/>
      <c r="G80" s="70"/>
      <c r="H80" s="83"/>
      <c r="I80" s="139">
        <f t="shared" si="5"/>
        <v>0</v>
      </c>
      <c r="J80" s="123" t="e">
        <f aca="true" t="shared" si="6" ref="J80:J111">G80/F80*100</f>
        <v>#DIV/0!</v>
      </c>
      <c r="Q80" s="2"/>
    </row>
    <row r="81" spans="1:17" ht="38.25" customHeight="1" hidden="1">
      <c r="A81" s="26"/>
      <c r="B81" s="30" t="s">
        <v>127</v>
      </c>
      <c r="C81" s="120" t="s">
        <v>42</v>
      </c>
      <c r="D81" s="3" t="s">
        <v>43</v>
      </c>
      <c r="E81" s="72" t="s">
        <v>128</v>
      </c>
      <c r="F81" s="70"/>
      <c r="G81" s="70"/>
      <c r="H81" s="83"/>
      <c r="I81" s="139">
        <f t="shared" si="5"/>
        <v>0</v>
      </c>
      <c r="J81" s="123" t="e">
        <f t="shared" si="6"/>
        <v>#DIV/0!</v>
      </c>
      <c r="Q81" s="2"/>
    </row>
    <row r="82" spans="1:17" ht="26.25" customHeight="1" hidden="1">
      <c r="A82" s="169">
        <v>9</v>
      </c>
      <c r="B82" s="172" t="s">
        <v>174</v>
      </c>
      <c r="C82" s="117"/>
      <c r="D82" s="35" t="s">
        <v>53</v>
      </c>
      <c r="E82" s="57" t="s">
        <v>111</v>
      </c>
      <c r="F82" s="63">
        <f>F83+F84+F85</f>
        <v>0</v>
      </c>
      <c r="G82" s="141">
        <f>G83+G84+G85</f>
        <v>0</v>
      </c>
      <c r="H82" s="141">
        <f>H83+H84+H85</f>
        <v>0</v>
      </c>
      <c r="I82" s="142">
        <f t="shared" si="5"/>
        <v>0</v>
      </c>
      <c r="J82" s="123" t="e">
        <f t="shared" si="6"/>
        <v>#DIV/0!</v>
      </c>
      <c r="Q82" s="2"/>
    </row>
    <row r="83" spans="1:17" ht="16.5" customHeight="1" hidden="1">
      <c r="A83" s="170"/>
      <c r="B83" s="173"/>
      <c r="C83" s="17">
        <v>912</v>
      </c>
      <c r="D83" s="34"/>
      <c r="E83" s="60"/>
      <c r="F83" s="4">
        <f>17000-17000</f>
        <v>0</v>
      </c>
      <c r="G83" s="70"/>
      <c r="H83" s="70"/>
      <c r="I83" s="139">
        <f t="shared" si="5"/>
        <v>0</v>
      </c>
      <c r="J83" s="123" t="e">
        <f t="shared" si="6"/>
        <v>#DIV/0!</v>
      </c>
      <c r="Q83" s="2"/>
    </row>
    <row r="84" spans="1:17" ht="14.25" customHeight="1" hidden="1">
      <c r="A84" s="170"/>
      <c r="B84" s="173"/>
      <c r="C84" s="17">
        <v>936</v>
      </c>
      <c r="D84" s="6"/>
      <c r="E84" s="57"/>
      <c r="F84" s="4">
        <f>16500-16500</f>
        <v>0</v>
      </c>
      <c r="G84" s="70"/>
      <c r="H84" s="70"/>
      <c r="I84" s="139">
        <f t="shared" si="5"/>
        <v>0</v>
      </c>
      <c r="J84" s="123" t="e">
        <f t="shared" si="6"/>
        <v>#DIV/0!</v>
      </c>
      <c r="Q84" s="2"/>
    </row>
    <row r="85" spans="1:17" ht="14.25" customHeight="1" hidden="1">
      <c r="A85" s="171"/>
      <c r="B85" s="174"/>
      <c r="C85" s="17">
        <v>912</v>
      </c>
      <c r="D85" s="6"/>
      <c r="E85" s="57"/>
      <c r="F85" s="4">
        <f>9000-4500-4500</f>
        <v>0</v>
      </c>
      <c r="G85" s="70"/>
      <c r="H85" s="70"/>
      <c r="I85" s="139">
        <f t="shared" si="5"/>
        <v>0</v>
      </c>
      <c r="J85" s="123" t="e">
        <f t="shared" si="6"/>
        <v>#DIV/0!</v>
      </c>
      <c r="Q85" s="2"/>
    </row>
    <row r="86" spans="1:17" ht="27.75" customHeight="1" hidden="1">
      <c r="A86" s="164">
        <v>10</v>
      </c>
      <c r="B86" s="165" t="s">
        <v>91</v>
      </c>
      <c r="C86" s="17"/>
      <c r="D86" s="8" t="s">
        <v>31</v>
      </c>
      <c r="E86" s="57" t="s">
        <v>114</v>
      </c>
      <c r="F86" s="31">
        <f>F87+F88+F89</f>
        <v>0</v>
      </c>
      <c r="G86" s="77">
        <f>G87+G88+G89</f>
        <v>0</v>
      </c>
      <c r="H86" s="77">
        <f>H87+H88+H89</f>
        <v>0</v>
      </c>
      <c r="I86" s="142">
        <f t="shared" si="5"/>
        <v>0</v>
      </c>
      <c r="J86" s="123" t="e">
        <f t="shared" si="6"/>
        <v>#DIV/0!</v>
      </c>
      <c r="Q86" s="2"/>
    </row>
    <row r="87" spans="1:17" ht="20.25" customHeight="1" hidden="1">
      <c r="A87" s="164"/>
      <c r="B87" s="165"/>
      <c r="C87" s="17">
        <v>912</v>
      </c>
      <c r="D87" s="55"/>
      <c r="E87" s="59"/>
      <c r="F87" s="4"/>
      <c r="G87" s="70"/>
      <c r="H87" s="70"/>
      <c r="I87" s="139">
        <f t="shared" si="5"/>
        <v>0</v>
      </c>
      <c r="J87" s="123" t="e">
        <f t="shared" si="6"/>
        <v>#DIV/0!</v>
      </c>
      <c r="Q87" s="2"/>
    </row>
    <row r="88" spans="1:17" ht="16.5" customHeight="1" hidden="1">
      <c r="A88" s="164"/>
      <c r="B88" s="165"/>
      <c r="C88" s="17">
        <v>936</v>
      </c>
      <c r="D88" s="8"/>
      <c r="E88" s="59"/>
      <c r="F88" s="4"/>
      <c r="G88" s="70"/>
      <c r="H88" s="70"/>
      <c r="I88" s="139">
        <f t="shared" si="5"/>
        <v>0</v>
      </c>
      <c r="J88" s="123" t="e">
        <f t="shared" si="6"/>
        <v>#DIV/0!</v>
      </c>
      <c r="Q88" s="2"/>
    </row>
    <row r="89" spans="1:17" ht="16.5" customHeight="1" hidden="1">
      <c r="A89" s="11"/>
      <c r="B89" s="165"/>
      <c r="C89" s="17">
        <v>935</v>
      </c>
      <c r="D89" s="8"/>
      <c r="E89" s="59"/>
      <c r="F89" s="4"/>
      <c r="G89" s="70"/>
      <c r="H89" s="70"/>
      <c r="I89" s="139">
        <f t="shared" si="5"/>
        <v>0</v>
      </c>
      <c r="J89" s="123" t="e">
        <f t="shared" si="6"/>
        <v>#DIV/0!</v>
      </c>
      <c r="Q89" s="2"/>
    </row>
    <row r="90" spans="1:17" ht="41.25" customHeight="1" hidden="1">
      <c r="A90" s="11">
        <v>12</v>
      </c>
      <c r="B90" s="37" t="s">
        <v>112</v>
      </c>
      <c r="C90" s="120" t="s">
        <v>45</v>
      </c>
      <c r="D90" s="38" t="s">
        <v>31</v>
      </c>
      <c r="E90" s="57" t="s">
        <v>113</v>
      </c>
      <c r="F90" s="4"/>
      <c r="G90" s="70"/>
      <c r="H90" s="70"/>
      <c r="I90" s="139">
        <f t="shared" si="5"/>
        <v>0</v>
      </c>
      <c r="J90" s="123" t="e">
        <f t="shared" si="6"/>
        <v>#DIV/0!</v>
      </c>
      <c r="Q90" s="2"/>
    </row>
    <row r="91" spans="1:17" ht="29.25" customHeight="1" hidden="1">
      <c r="A91" s="11"/>
      <c r="B91" s="114" t="s">
        <v>17</v>
      </c>
      <c r="C91" s="120" t="s">
        <v>54</v>
      </c>
      <c r="D91" s="71" t="s">
        <v>131</v>
      </c>
      <c r="E91" s="72" t="s">
        <v>135</v>
      </c>
      <c r="F91" s="70"/>
      <c r="G91" s="70"/>
      <c r="H91" s="70"/>
      <c r="I91" s="139">
        <f t="shared" si="5"/>
        <v>0</v>
      </c>
      <c r="J91" s="123" t="e">
        <f t="shared" si="6"/>
        <v>#DIV/0!</v>
      </c>
      <c r="Q91" s="2"/>
    </row>
    <row r="92" spans="1:17" ht="18.75" customHeight="1">
      <c r="A92" s="11">
        <v>34</v>
      </c>
      <c r="B92" s="46" t="s">
        <v>99</v>
      </c>
      <c r="C92" s="118" t="s">
        <v>72</v>
      </c>
      <c r="D92" s="8" t="s">
        <v>31</v>
      </c>
      <c r="E92" s="57"/>
      <c r="F92" s="49">
        <f>F93+F94+F95+F96+F97+F98</f>
        <v>20172000</v>
      </c>
      <c r="G92" s="140">
        <f>G93+G94+G95+G96+G97+G98</f>
        <v>5205773</v>
      </c>
      <c r="H92" s="140">
        <f>H93+H94+H95+H96+H97+H98</f>
        <v>5205773</v>
      </c>
      <c r="I92" s="140">
        <f>I93+I94+I95+I96+I97+I98</f>
        <v>0</v>
      </c>
      <c r="J92" s="123">
        <f t="shared" si="6"/>
        <v>25.80692544120563</v>
      </c>
      <c r="Q92" s="2"/>
    </row>
    <row r="93" spans="1:17" ht="16.5" customHeight="1">
      <c r="A93" s="11">
        <v>35</v>
      </c>
      <c r="B93" s="45" t="s">
        <v>73</v>
      </c>
      <c r="C93" s="17">
        <v>902</v>
      </c>
      <c r="D93" s="10"/>
      <c r="E93" s="57" t="s">
        <v>240</v>
      </c>
      <c r="F93" s="15">
        <v>2582000</v>
      </c>
      <c r="G93" s="75">
        <f>60000+165800+215100+215100</f>
        <v>656000</v>
      </c>
      <c r="H93" s="75">
        <v>656000</v>
      </c>
      <c r="I93" s="70">
        <f aca="true" t="shared" si="7" ref="I93:I100">G93-H93</f>
        <v>0</v>
      </c>
      <c r="J93" s="123">
        <f t="shared" si="6"/>
        <v>25.406661502711074</v>
      </c>
      <c r="Q93" s="2"/>
    </row>
    <row r="94" spans="1:17" ht="15" customHeight="1">
      <c r="A94" s="164">
        <v>38</v>
      </c>
      <c r="B94" s="45" t="s">
        <v>47</v>
      </c>
      <c r="C94" s="17">
        <v>903</v>
      </c>
      <c r="D94" s="66" t="s">
        <v>123</v>
      </c>
      <c r="E94" s="57" t="s">
        <v>241</v>
      </c>
      <c r="F94" s="15">
        <v>6832000</v>
      </c>
      <c r="G94" s="75">
        <f>342400+355400+679133+575640</f>
        <v>1952573</v>
      </c>
      <c r="H94" s="83">
        <v>1952573</v>
      </c>
      <c r="I94" s="70">
        <f t="shared" si="7"/>
        <v>0</v>
      </c>
      <c r="J94" s="123">
        <f t="shared" si="6"/>
        <v>28.57981557377049</v>
      </c>
      <c r="Q94" s="2"/>
    </row>
    <row r="95" spans="1:17" ht="15" customHeight="1">
      <c r="A95" s="164"/>
      <c r="B95" s="45" t="s">
        <v>74</v>
      </c>
      <c r="C95" s="17">
        <v>912</v>
      </c>
      <c r="D95" s="8"/>
      <c r="E95" s="65" t="s">
        <v>242</v>
      </c>
      <c r="F95" s="15">
        <v>1221000</v>
      </c>
      <c r="G95" s="75">
        <f>90000+12000+101500+101800</f>
        <v>305300</v>
      </c>
      <c r="H95" s="75">
        <v>305300</v>
      </c>
      <c r="I95" s="70">
        <f t="shared" si="7"/>
        <v>0</v>
      </c>
      <c r="J95" s="123">
        <f t="shared" si="6"/>
        <v>25.004095004095007</v>
      </c>
      <c r="Q95" s="2"/>
    </row>
    <row r="96" spans="1:17" ht="14.25" customHeight="1">
      <c r="A96" s="164"/>
      <c r="B96" s="45" t="s">
        <v>201</v>
      </c>
      <c r="C96" s="17">
        <v>935</v>
      </c>
      <c r="D96" s="10"/>
      <c r="E96" s="64" t="s">
        <v>243</v>
      </c>
      <c r="F96" s="15">
        <v>678000</v>
      </c>
      <c r="G96" s="75">
        <f>6900+10000+23000+30500</f>
        <v>70400</v>
      </c>
      <c r="H96" s="75">
        <v>70400</v>
      </c>
      <c r="I96" s="70">
        <f t="shared" si="7"/>
        <v>0</v>
      </c>
      <c r="J96" s="123">
        <f t="shared" si="6"/>
        <v>10.383480825958703</v>
      </c>
      <c r="Q96" s="2"/>
    </row>
    <row r="97" spans="1:17" ht="16.5" customHeight="1">
      <c r="A97" s="164"/>
      <c r="B97" s="45" t="s">
        <v>75</v>
      </c>
      <c r="C97" s="17">
        <v>936</v>
      </c>
      <c r="D97" s="66" t="s">
        <v>120</v>
      </c>
      <c r="E97" s="57" t="s">
        <v>240</v>
      </c>
      <c r="F97" s="15">
        <v>7010000</v>
      </c>
      <c r="G97" s="75">
        <f>356000+444000+369000+590000</f>
        <v>1759000</v>
      </c>
      <c r="H97" s="83">
        <v>1759000</v>
      </c>
      <c r="I97" s="70">
        <f t="shared" si="7"/>
        <v>0</v>
      </c>
      <c r="J97" s="123">
        <f t="shared" si="6"/>
        <v>25.09272467902996</v>
      </c>
      <c r="Q97" s="2"/>
    </row>
    <row r="98" spans="1:17" ht="15" customHeight="1">
      <c r="A98" s="164"/>
      <c r="B98" s="45" t="s">
        <v>76</v>
      </c>
      <c r="C98" s="17">
        <v>992</v>
      </c>
      <c r="D98" s="10"/>
      <c r="E98" s="57" t="s">
        <v>240</v>
      </c>
      <c r="F98" s="15">
        <v>1849000</v>
      </c>
      <c r="G98" s="75">
        <f>36100+118400+154000+154000</f>
        <v>462500</v>
      </c>
      <c r="H98" s="75">
        <v>462500</v>
      </c>
      <c r="I98" s="70">
        <f t="shared" si="7"/>
        <v>0</v>
      </c>
      <c r="J98" s="123">
        <f t="shared" si="6"/>
        <v>25.01352082206598</v>
      </c>
      <c r="Q98" s="2"/>
    </row>
    <row r="99" spans="1:17" ht="39" customHeight="1" hidden="1">
      <c r="A99" s="164"/>
      <c r="B99" s="110" t="s">
        <v>196</v>
      </c>
      <c r="C99" s="17" t="s">
        <v>54</v>
      </c>
      <c r="D99" s="8" t="s">
        <v>78</v>
      </c>
      <c r="E99" s="57" t="s">
        <v>140</v>
      </c>
      <c r="F99" s="15"/>
      <c r="G99" s="89"/>
      <c r="H99" s="89"/>
      <c r="I99" s="70">
        <f t="shared" si="7"/>
        <v>0</v>
      </c>
      <c r="J99" s="123" t="e">
        <f t="shared" si="6"/>
        <v>#DIV/0!</v>
      </c>
      <c r="Q99" s="2"/>
    </row>
    <row r="100" spans="1:17" ht="51.75" customHeight="1" hidden="1">
      <c r="A100" s="164"/>
      <c r="B100" s="110" t="s">
        <v>199</v>
      </c>
      <c r="C100" s="17" t="s">
        <v>54</v>
      </c>
      <c r="D100" s="3" t="s">
        <v>46</v>
      </c>
      <c r="E100" s="57" t="s">
        <v>141</v>
      </c>
      <c r="F100" s="15"/>
      <c r="G100" s="89"/>
      <c r="H100" s="89"/>
      <c r="I100" s="70">
        <f t="shared" si="7"/>
        <v>0</v>
      </c>
      <c r="J100" s="123" t="e">
        <f t="shared" si="6"/>
        <v>#DIV/0!</v>
      </c>
      <c r="Q100" s="2"/>
    </row>
    <row r="101" spans="1:17" ht="42.75" customHeight="1" hidden="1">
      <c r="A101" s="11"/>
      <c r="B101" s="25" t="s">
        <v>204</v>
      </c>
      <c r="C101" s="17" t="s">
        <v>45</v>
      </c>
      <c r="D101" s="3" t="s">
        <v>46</v>
      </c>
      <c r="E101" s="57" t="s">
        <v>133</v>
      </c>
      <c r="F101" s="75"/>
      <c r="G101" s="89"/>
      <c r="H101" s="89"/>
      <c r="I101" s="70"/>
      <c r="J101" s="123" t="e">
        <f t="shared" si="6"/>
        <v>#DIV/0!</v>
      </c>
      <c r="Q101" s="2"/>
    </row>
    <row r="102" spans="1:17" ht="53.25" customHeight="1" hidden="1">
      <c r="A102" s="11"/>
      <c r="B102" s="25" t="s">
        <v>206</v>
      </c>
      <c r="C102" s="17" t="s">
        <v>54</v>
      </c>
      <c r="D102" s="3" t="s">
        <v>78</v>
      </c>
      <c r="E102" s="57" t="s">
        <v>205</v>
      </c>
      <c r="F102" s="75"/>
      <c r="G102" s="89"/>
      <c r="H102" s="89"/>
      <c r="I102" s="70">
        <f aca="true" t="shared" si="8" ref="I102:I112">G102-H102</f>
        <v>0</v>
      </c>
      <c r="J102" s="123" t="e">
        <f t="shared" si="6"/>
        <v>#DIV/0!</v>
      </c>
      <c r="Q102" s="2"/>
    </row>
    <row r="103" spans="1:17" ht="48" customHeight="1">
      <c r="A103" s="11">
        <v>41</v>
      </c>
      <c r="B103" s="36" t="s">
        <v>15</v>
      </c>
      <c r="C103" s="17" t="s">
        <v>48</v>
      </c>
      <c r="D103" s="8" t="s">
        <v>31</v>
      </c>
      <c r="E103" s="48" t="s">
        <v>253</v>
      </c>
      <c r="F103" s="70">
        <v>157200</v>
      </c>
      <c r="G103" s="88"/>
      <c r="H103" s="88"/>
      <c r="I103" s="70">
        <f t="shared" si="8"/>
        <v>0</v>
      </c>
      <c r="J103" s="123">
        <f t="shared" si="6"/>
        <v>0</v>
      </c>
      <c r="Q103" s="2"/>
    </row>
    <row r="104" spans="1:17" ht="39" customHeight="1" hidden="1">
      <c r="A104" s="11"/>
      <c r="B104" s="86" t="s">
        <v>168</v>
      </c>
      <c r="C104" s="17" t="s">
        <v>48</v>
      </c>
      <c r="D104" s="3" t="s">
        <v>214</v>
      </c>
      <c r="E104" s="48" t="s">
        <v>195</v>
      </c>
      <c r="F104" s="70"/>
      <c r="G104" s="88"/>
      <c r="H104" s="88"/>
      <c r="I104" s="70">
        <f t="shared" si="8"/>
        <v>0</v>
      </c>
      <c r="J104" s="123" t="e">
        <f t="shared" si="6"/>
        <v>#DIV/0!</v>
      </c>
      <c r="Q104" s="2"/>
    </row>
    <row r="105" spans="1:18" ht="29.25" customHeight="1">
      <c r="A105" s="11">
        <v>42</v>
      </c>
      <c r="B105" s="110" t="s">
        <v>194</v>
      </c>
      <c r="C105" s="50" t="s">
        <v>79</v>
      </c>
      <c r="D105" s="79" t="s">
        <v>134</v>
      </c>
      <c r="E105" s="48" t="s">
        <v>14</v>
      </c>
      <c r="F105" s="4">
        <v>17736000</v>
      </c>
      <c r="G105" s="70">
        <v>855282</v>
      </c>
      <c r="H105" s="70">
        <v>855282</v>
      </c>
      <c r="I105" s="70">
        <f t="shared" si="8"/>
        <v>0</v>
      </c>
      <c r="J105" s="123">
        <f t="shared" si="6"/>
        <v>4.822293640054127</v>
      </c>
      <c r="Q105" s="2"/>
      <c r="R105" s="81"/>
    </row>
    <row r="106" spans="1:17" ht="50.25" customHeight="1" hidden="1">
      <c r="A106" s="11"/>
      <c r="B106" s="110" t="s">
        <v>200</v>
      </c>
      <c r="C106" s="50" t="s">
        <v>106</v>
      </c>
      <c r="D106" s="79" t="s">
        <v>134</v>
      </c>
      <c r="E106" s="48" t="s">
        <v>193</v>
      </c>
      <c r="F106" s="4"/>
      <c r="G106" s="88"/>
      <c r="H106" s="88"/>
      <c r="I106" s="70">
        <f t="shared" si="8"/>
        <v>0</v>
      </c>
      <c r="J106" s="123" t="e">
        <f t="shared" si="6"/>
        <v>#DIV/0!</v>
      </c>
      <c r="Q106" s="2"/>
    </row>
    <row r="107" spans="1:17" ht="25.5" customHeight="1" hidden="1">
      <c r="A107" s="11"/>
      <c r="B107" s="37" t="s">
        <v>137</v>
      </c>
      <c r="C107" s="50" t="s">
        <v>106</v>
      </c>
      <c r="D107" s="79" t="s">
        <v>31</v>
      </c>
      <c r="E107" s="48" t="s">
        <v>138</v>
      </c>
      <c r="F107" s="132"/>
      <c r="G107" s="88"/>
      <c r="H107" s="88"/>
      <c r="I107" s="70">
        <f t="shared" si="8"/>
        <v>0</v>
      </c>
      <c r="J107" s="123" t="e">
        <f t="shared" si="6"/>
        <v>#DIV/0!</v>
      </c>
      <c r="Q107" s="2"/>
    </row>
    <row r="108" spans="1:17" ht="27.75" customHeight="1">
      <c r="A108" s="11"/>
      <c r="B108" s="74" t="s">
        <v>136</v>
      </c>
      <c r="C108" s="50" t="s">
        <v>47</v>
      </c>
      <c r="D108" s="51" t="s">
        <v>31</v>
      </c>
      <c r="E108" s="57" t="s">
        <v>254</v>
      </c>
      <c r="F108" s="75">
        <f>982800-452250</f>
        <v>530550</v>
      </c>
      <c r="G108" s="88"/>
      <c r="H108" s="88"/>
      <c r="I108" s="70">
        <f t="shared" si="8"/>
        <v>0</v>
      </c>
      <c r="J108" s="123">
        <f t="shared" si="6"/>
        <v>0</v>
      </c>
      <c r="Q108" s="2"/>
    </row>
    <row r="109" spans="1:17" ht="40.5" customHeight="1" hidden="1">
      <c r="A109" s="11"/>
      <c r="B109" s="33" t="s">
        <v>145</v>
      </c>
      <c r="C109" s="50" t="s">
        <v>142</v>
      </c>
      <c r="D109" s="51" t="s">
        <v>143</v>
      </c>
      <c r="E109" s="57" t="s">
        <v>144</v>
      </c>
      <c r="F109" s="75"/>
      <c r="G109" s="88"/>
      <c r="H109" s="88"/>
      <c r="I109" s="70">
        <f t="shared" si="8"/>
        <v>0</v>
      </c>
      <c r="J109" s="123" t="e">
        <f t="shared" si="6"/>
        <v>#DIV/0!</v>
      </c>
      <c r="Q109" s="2"/>
    </row>
    <row r="110" spans="1:18" ht="26.25" customHeight="1" hidden="1">
      <c r="A110" s="11"/>
      <c r="B110" s="33" t="s">
        <v>207</v>
      </c>
      <c r="C110" s="50" t="s">
        <v>152</v>
      </c>
      <c r="D110" s="51" t="s">
        <v>31</v>
      </c>
      <c r="E110" s="57" t="s">
        <v>213</v>
      </c>
      <c r="F110" s="75"/>
      <c r="G110" s="88"/>
      <c r="H110" s="88"/>
      <c r="I110" s="70">
        <f t="shared" si="8"/>
        <v>0</v>
      </c>
      <c r="J110" s="123" t="e">
        <f t="shared" si="6"/>
        <v>#DIV/0!</v>
      </c>
      <c r="Q110" s="2"/>
      <c r="R110" s="81"/>
    </row>
    <row r="111" spans="1:17" ht="39.75" customHeight="1" hidden="1">
      <c r="A111" s="11"/>
      <c r="B111" s="33" t="s">
        <v>146</v>
      </c>
      <c r="C111" s="50" t="s">
        <v>106</v>
      </c>
      <c r="D111" s="51" t="s">
        <v>147</v>
      </c>
      <c r="E111" s="57" t="s">
        <v>151</v>
      </c>
      <c r="F111" s="75"/>
      <c r="G111" s="88"/>
      <c r="H111" s="88"/>
      <c r="I111" s="70">
        <f t="shared" si="8"/>
        <v>0</v>
      </c>
      <c r="J111" s="123" t="e">
        <f t="shared" si="6"/>
        <v>#DIV/0!</v>
      </c>
      <c r="Q111" s="2"/>
    </row>
    <row r="112" spans="1:17" ht="39.75" customHeight="1">
      <c r="A112" s="11"/>
      <c r="B112" s="110" t="s">
        <v>212</v>
      </c>
      <c r="C112" s="50" t="s">
        <v>47</v>
      </c>
      <c r="D112" s="51" t="s">
        <v>208</v>
      </c>
      <c r="E112" s="57" t="s">
        <v>211</v>
      </c>
      <c r="F112" s="75"/>
      <c r="G112" s="88"/>
      <c r="H112" s="88"/>
      <c r="I112" s="70">
        <f t="shared" si="8"/>
        <v>0</v>
      </c>
      <c r="J112" s="123" t="e">
        <f aca="true" t="shared" si="9" ref="J112:J129">G112/F112*100</f>
        <v>#DIV/0!</v>
      </c>
      <c r="Q112" s="2"/>
    </row>
    <row r="113" spans="1:17" ht="22.5" customHeight="1">
      <c r="A113" s="11"/>
      <c r="B113" s="102" t="s">
        <v>185</v>
      </c>
      <c r="C113" s="103"/>
      <c r="D113" s="104"/>
      <c r="E113" s="105"/>
      <c r="F113" s="106">
        <f>F66+F67+F78+F79+F80+F81+F82+F86+F90+F91+F92+F99+F100+F101+F102+F103+F104+F105+F106+F107+F108+F109+F110+F111+F112</f>
        <v>49259270.019999996</v>
      </c>
      <c r="G113" s="106">
        <f>G66+G67+G78+G79+G80+G81+G82+G86+G90+G91+G92+G99+G100+G101+G102+G103+G104+G105+G106+G107+G108+G109+G110+G111+G112</f>
        <v>6061055</v>
      </c>
      <c r="H113" s="130">
        <f>H66+H67+H78+H79+H80+H81+H82+H86+H90+H91+H92+H99+H100+H101+H102+H103+H104+H105+H106+H107+H108+H109+H110+H111+H112</f>
        <v>6061055</v>
      </c>
      <c r="I113" s="106">
        <f>I66+I67+I78+I79+I80+I81+I82+I86+I90+I91+I92+I99+I100+I101+I102+I103+I104+I105+I106+I107+I108+I109+I110+I111+I112</f>
        <v>0</v>
      </c>
      <c r="J113" s="131">
        <f t="shared" si="9"/>
        <v>12.304394680512159</v>
      </c>
      <c r="Q113" s="2"/>
    </row>
    <row r="114" spans="1:18" ht="36" customHeight="1">
      <c r="A114" s="11"/>
      <c r="B114" s="30" t="s">
        <v>264</v>
      </c>
      <c r="C114" s="120" t="s">
        <v>30</v>
      </c>
      <c r="D114" s="3" t="s">
        <v>55</v>
      </c>
      <c r="E114" s="72" t="s">
        <v>129</v>
      </c>
      <c r="F114" s="70"/>
      <c r="G114" s="88"/>
      <c r="H114" s="134"/>
      <c r="I114" s="139">
        <f aca="true" t="shared" si="10" ref="I114:I124">G114-H114</f>
        <v>0</v>
      </c>
      <c r="J114" s="123" t="e">
        <f t="shared" si="9"/>
        <v>#DIV/0!</v>
      </c>
      <c r="Q114" s="2"/>
      <c r="R114" s="81"/>
    </row>
    <row r="115" spans="1:17" ht="39.75" customHeight="1">
      <c r="A115" s="11"/>
      <c r="B115" s="32" t="s">
        <v>115</v>
      </c>
      <c r="C115" s="17" t="s">
        <v>45</v>
      </c>
      <c r="D115" s="3" t="s">
        <v>55</v>
      </c>
      <c r="E115" s="57" t="s">
        <v>116</v>
      </c>
      <c r="F115" s="4"/>
      <c r="G115" s="88"/>
      <c r="H115" s="134"/>
      <c r="I115" s="139">
        <f t="shared" si="10"/>
        <v>0</v>
      </c>
      <c r="J115" s="123" t="e">
        <f t="shared" si="9"/>
        <v>#DIV/0!</v>
      </c>
      <c r="Q115" s="2"/>
    </row>
    <row r="116" spans="1:17" ht="39.75" customHeight="1">
      <c r="A116" s="11"/>
      <c r="B116" s="32" t="s">
        <v>117</v>
      </c>
      <c r="C116" s="17" t="s">
        <v>45</v>
      </c>
      <c r="D116" s="3" t="s">
        <v>55</v>
      </c>
      <c r="E116" s="57" t="s">
        <v>118</v>
      </c>
      <c r="F116" s="4"/>
      <c r="G116" s="88"/>
      <c r="H116" s="134"/>
      <c r="I116" s="139">
        <f t="shared" si="10"/>
        <v>0</v>
      </c>
      <c r="J116" s="123" t="e">
        <f t="shared" si="9"/>
        <v>#DIV/0!</v>
      </c>
      <c r="Q116" s="2"/>
    </row>
    <row r="117" spans="1:17" ht="39.75" customHeight="1" hidden="1">
      <c r="A117" s="11"/>
      <c r="B117" s="32" t="s">
        <v>130</v>
      </c>
      <c r="C117" s="17" t="s">
        <v>47</v>
      </c>
      <c r="D117" s="8" t="s">
        <v>55</v>
      </c>
      <c r="E117" s="59"/>
      <c r="F117" s="4"/>
      <c r="G117" s="88"/>
      <c r="H117" s="88"/>
      <c r="I117" s="139">
        <f t="shared" si="10"/>
        <v>0</v>
      </c>
      <c r="J117" s="123" t="e">
        <f t="shared" si="9"/>
        <v>#DIV/0!</v>
      </c>
      <c r="Q117" s="2"/>
    </row>
    <row r="118" spans="1:17" ht="39.75" customHeight="1" hidden="1">
      <c r="A118" s="11"/>
      <c r="B118" s="39" t="s">
        <v>92</v>
      </c>
      <c r="C118" s="17" t="s">
        <v>47</v>
      </c>
      <c r="D118" s="8" t="s">
        <v>55</v>
      </c>
      <c r="E118" s="59"/>
      <c r="F118" s="4"/>
      <c r="G118" s="88"/>
      <c r="H118" s="88"/>
      <c r="I118" s="139">
        <f t="shared" si="10"/>
        <v>0</v>
      </c>
      <c r="J118" s="123" t="e">
        <f t="shared" si="9"/>
        <v>#DIV/0!</v>
      </c>
      <c r="Q118" s="2"/>
    </row>
    <row r="119" spans="1:17" ht="39.75" customHeight="1" hidden="1">
      <c r="A119" s="11"/>
      <c r="B119" s="39" t="s">
        <v>93</v>
      </c>
      <c r="C119" s="17" t="s">
        <v>47</v>
      </c>
      <c r="D119" s="8" t="s">
        <v>55</v>
      </c>
      <c r="E119" s="59"/>
      <c r="F119" s="4"/>
      <c r="G119" s="88"/>
      <c r="H119" s="88"/>
      <c r="I119" s="139">
        <f t="shared" si="10"/>
        <v>0</v>
      </c>
      <c r="J119" s="123" t="e">
        <f t="shared" si="9"/>
        <v>#DIV/0!</v>
      </c>
      <c r="Q119" s="2"/>
    </row>
    <row r="120" spans="1:17" ht="24" customHeight="1" hidden="1">
      <c r="A120" s="11"/>
      <c r="B120" s="40" t="s">
        <v>56</v>
      </c>
      <c r="C120" s="17" t="s">
        <v>47</v>
      </c>
      <c r="D120" s="8" t="s">
        <v>55</v>
      </c>
      <c r="E120" s="59"/>
      <c r="F120" s="4"/>
      <c r="G120" s="88"/>
      <c r="H120" s="88"/>
      <c r="I120" s="139">
        <f t="shared" si="10"/>
        <v>0</v>
      </c>
      <c r="J120" s="123" t="e">
        <f t="shared" si="9"/>
        <v>#DIV/0!</v>
      </c>
      <c r="Q120" s="2"/>
    </row>
    <row r="121" spans="1:17" ht="25.5" customHeight="1" hidden="1">
      <c r="A121" s="11"/>
      <c r="B121" s="7" t="s">
        <v>57</v>
      </c>
      <c r="C121" s="17" t="s">
        <v>58</v>
      </c>
      <c r="D121" s="8" t="s">
        <v>59</v>
      </c>
      <c r="E121" s="57" t="s">
        <v>215</v>
      </c>
      <c r="F121" s="70"/>
      <c r="G121" s="88"/>
      <c r="H121" s="88"/>
      <c r="I121" s="139">
        <f t="shared" si="10"/>
        <v>0</v>
      </c>
      <c r="J121" s="123" t="e">
        <f t="shared" si="9"/>
        <v>#DIV/0!</v>
      </c>
      <c r="Q121" s="2"/>
    </row>
    <row r="122" spans="1:17" ht="48" customHeight="1" hidden="1">
      <c r="A122" s="11"/>
      <c r="B122" s="7" t="s">
        <v>60</v>
      </c>
      <c r="C122" s="17" t="s">
        <v>58</v>
      </c>
      <c r="D122" s="8" t="s">
        <v>61</v>
      </c>
      <c r="E122" s="59"/>
      <c r="F122" s="4"/>
      <c r="G122" s="88"/>
      <c r="H122" s="88"/>
      <c r="I122" s="139">
        <f t="shared" si="10"/>
        <v>0</v>
      </c>
      <c r="J122" s="123" t="e">
        <f t="shared" si="9"/>
        <v>#DIV/0!</v>
      </c>
      <c r="Q122" s="2"/>
    </row>
    <row r="123" spans="1:17" ht="39.75" customHeight="1" hidden="1">
      <c r="A123" s="11"/>
      <c r="B123" s="37" t="s">
        <v>181</v>
      </c>
      <c r="C123" s="119" t="s">
        <v>197</v>
      </c>
      <c r="D123" s="95" t="s">
        <v>55</v>
      </c>
      <c r="E123" s="57" t="s">
        <v>182</v>
      </c>
      <c r="F123" s="94"/>
      <c r="G123" s="153"/>
      <c r="H123" s="153"/>
      <c r="I123" s="139">
        <f t="shared" si="10"/>
        <v>0</v>
      </c>
      <c r="J123" s="123" t="e">
        <f t="shared" si="9"/>
        <v>#DIV/0!</v>
      </c>
      <c r="Q123" s="2"/>
    </row>
    <row r="124" spans="1:17" ht="20.25" customHeight="1">
      <c r="A124" s="11"/>
      <c r="B124" s="37" t="s">
        <v>218</v>
      </c>
      <c r="C124" s="119" t="s">
        <v>219</v>
      </c>
      <c r="D124" s="95" t="s">
        <v>55</v>
      </c>
      <c r="E124" s="57" t="s">
        <v>220</v>
      </c>
      <c r="F124" s="94"/>
      <c r="G124" s="153"/>
      <c r="H124" s="153"/>
      <c r="I124" s="139">
        <f t="shared" si="10"/>
        <v>0</v>
      </c>
      <c r="J124" s="123" t="e">
        <f t="shared" si="9"/>
        <v>#DIV/0!</v>
      </c>
      <c r="Q124" s="2"/>
    </row>
    <row r="125" spans="1:17" ht="22.5" customHeight="1">
      <c r="A125" s="11"/>
      <c r="B125" s="102" t="s">
        <v>186</v>
      </c>
      <c r="C125" s="108"/>
      <c r="D125" s="109"/>
      <c r="E125" s="107"/>
      <c r="F125" s="106">
        <f>SUM(F114:F124)</f>
        <v>0</v>
      </c>
      <c r="G125" s="106">
        <f>SUM(G114:G124)</f>
        <v>0</v>
      </c>
      <c r="H125" s="106">
        <f>SUM(H114:H124)</f>
        <v>0</v>
      </c>
      <c r="I125" s="106">
        <f>SUM(I114:I124)</f>
        <v>0</v>
      </c>
      <c r="J125" s="131" t="e">
        <f t="shared" si="9"/>
        <v>#DIV/0!</v>
      </c>
      <c r="Q125" s="2"/>
    </row>
    <row r="126" spans="1:17" ht="18.75" customHeight="1">
      <c r="A126" s="11">
        <v>43</v>
      </c>
      <c r="B126" s="37" t="s">
        <v>101</v>
      </c>
      <c r="C126" s="17" t="s">
        <v>80</v>
      </c>
      <c r="D126" s="8" t="s">
        <v>81</v>
      </c>
      <c r="E126" s="59"/>
      <c r="F126" s="15">
        <v>43938000</v>
      </c>
      <c r="G126" s="75">
        <f>3661500+3661500+3661500</f>
        <v>10984500</v>
      </c>
      <c r="H126" s="75">
        <v>10984500</v>
      </c>
      <c r="I126" s="70">
        <f>G126-H126</f>
        <v>0</v>
      </c>
      <c r="J126" s="125">
        <f t="shared" si="9"/>
        <v>25</v>
      </c>
      <c r="Q126" s="2"/>
    </row>
    <row r="127" spans="1:17" ht="18.75" customHeight="1">
      <c r="A127" s="11">
        <v>45</v>
      </c>
      <c r="B127" s="52" t="s">
        <v>102</v>
      </c>
      <c r="C127" s="17" t="s">
        <v>80</v>
      </c>
      <c r="D127" s="8" t="s">
        <v>82</v>
      </c>
      <c r="E127" s="59"/>
      <c r="F127" s="75"/>
      <c r="G127" s="75"/>
      <c r="H127" s="75"/>
      <c r="I127" s="70">
        <f>G127-H127</f>
        <v>0</v>
      </c>
      <c r="J127" s="123" t="e">
        <f t="shared" si="9"/>
        <v>#DIV/0!</v>
      </c>
      <c r="Q127" s="2"/>
    </row>
    <row r="128" spans="1:17" ht="39" customHeight="1">
      <c r="A128" s="11">
        <v>46</v>
      </c>
      <c r="B128" s="145" t="s">
        <v>216</v>
      </c>
      <c r="C128" s="17" t="s">
        <v>80</v>
      </c>
      <c r="D128" s="8" t="s">
        <v>55</v>
      </c>
      <c r="E128" s="59"/>
      <c r="F128" s="15"/>
      <c r="G128" s="75"/>
      <c r="H128" s="75"/>
      <c r="I128" s="70">
        <f>G128-H128</f>
        <v>0</v>
      </c>
      <c r="J128" s="123" t="e">
        <f t="shared" si="9"/>
        <v>#DIV/0!</v>
      </c>
      <c r="Q128" s="2"/>
    </row>
    <row r="129" spans="1:17" ht="15" customHeight="1">
      <c r="A129" s="11">
        <v>47</v>
      </c>
      <c r="B129" s="46" t="s">
        <v>83</v>
      </c>
      <c r="C129" s="47"/>
      <c r="D129" s="48"/>
      <c r="E129" s="53"/>
      <c r="F129" s="49">
        <f>F65+F113+F125+F126+F127+F128</f>
        <v>211811470.01999998</v>
      </c>
      <c r="G129" s="140">
        <f>G65+G113+G125+G126+G127+G128</f>
        <v>45179721</v>
      </c>
      <c r="H129" s="140">
        <f>H65+H113+H125+H126+H127+H128</f>
        <v>45163241.03</v>
      </c>
      <c r="I129" s="140">
        <f>I65+I113+I125+I126+I127+I128</f>
        <v>16479.970000000816</v>
      </c>
      <c r="J129" s="125">
        <f t="shared" si="9"/>
        <v>21.330157897366924</v>
      </c>
      <c r="Q129" s="67"/>
    </row>
    <row r="130" spans="1:17" ht="14.25" hidden="1">
      <c r="A130" s="11">
        <v>48</v>
      </c>
      <c r="B130" s="24" t="s">
        <v>119</v>
      </c>
      <c r="C130" s="46"/>
      <c r="D130" s="48"/>
      <c r="E130" s="53"/>
      <c r="F130" s="49"/>
      <c r="G130" s="140"/>
      <c r="H130" s="140"/>
      <c r="I130" s="140"/>
      <c r="J130" s="34"/>
      <c r="Q130" s="2"/>
    </row>
    <row r="131" spans="1:17" ht="26.25" customHeight="1" hidden="1">
      <c r="A131" s="26"/>
      <c r="B131" s="32" t="s">
        <v>90</v>
      </c>
      <c r="C131" s="17"/>
      <c r="D131" s="8"/>
      <c r="E131" s="59"/>
      <c r="F131" s="9"/>
      <c r="G131" s="75"/>
      <c r="H131" s="75"/>
      <c r="I131" s="75">
        <f>G131-H131</f>
        <v>0</v>
      </c>
      <c r="J131" s="34"/>
      <c r="Q131" s="2"/>
    </row>
    <row r="132" spans="1:17" ht="28.5" customHeight="1" hidden="1">
      <c r="A132" s="26"/>
      <c r="B132" s="25" t="s">
        <v>77</v>
      </c>
      <c r="C132" s="17"/>
      <c r="D132" s="8"/>
      <c r="E132" s="59"/>
      <c r="F132" s="15"/>
      <c r="G132" s="75"/>
      <c r="H132" s="75"/>
      <c r="I132" s="75">
        <f>G132-H132</f>
        <v>0</v>
      </c>
      <c r="J132" s="34"/>
      <c r="Q132" s="2"/>
    </row>
    <row r="133" spans="1:17" ht="24" customHeight="1" hidden="1">
      <c r="A133" s="26"/>
      <c r="B133" s="37" t="s">
        <v>100</v>
      </c>
      <c r="C133" s="17"/>
      <c r="D133" s="8"/>
      <c r="E133" s="59"/>
      <c r="F133" s="15"/>
      <c r="G133" s="75"/>
      <c r="H133" s="75"/>
      <c r="I133" s="75">
        <f>G133-H133</f>
        <v>0</v>
      </c>
      <c r="J133" s="34"/>
      <c r="Q133" s="2"/>
    </row>
    <row r="134" spans="1:17" ht="30" customHeight="1" hidden="1">
      <c r="A134" s="26"/>
      <c r="B134" s="16" t="s">
        <v>103</v>
      </c>
      <c r="C134" s="17"/>
      <c r="D134" s="8"/>
      <c r="E134" s="59"/>
      <c r="F134" s="15"/>
      <c r="G134" s="75"/>
      <c r="H134" s="75"/>
      <c r="I134" s="75">
        <f>G134-H134</f>
        <v>0</v>
      </c>
      <c r="J134" s="34"/>
      <c r="Q134" s="2"/>
    </row>
    <row r="135" spans="1:17" ht="13.5" customHeight="1" hidden="1">
      <c r="A135" s="26"/>
      <c r="B135" s="44" t="s">
        <v>104</v>
      </c>
      <c r="C135" s="17"/>
      <c r="D135" s="8"/>
      <c r="E135" s="59"/>
      <c r="F135" s="15"/>
      <c r="G135" s="75"/>
      <c r="H135" s="75"/>
      <c r="I135" s="75">
        <f>G135-H135</f>
        <v>0</v>
      </c>
      <c r="J135" s="34"/>
      <c r="Q135" s="2"/>
    </row>
    <row r="136" spans="1:20" ht="15" customHeight="1">
      <c r="A136" s="26"/>
      <c r="B136" s="25"/>
      <c r="C136" s="17"/>
      <c r="D136" s="8"/>
      <c r="E136" s="59"/>
      <c r="F136" s="15"/>
      <c r="G136" s="75"/>
      <c r="H136" s="75"/>
      <c r="I136" s="75"/>
      <c r="J136" s="34"/>
      <c r="T136" s="81"/>
    </row>
    <row r="137" spans="1:20" ht="14.25" customHeight="1">
      <c r="A137" s="26"/>
      <c r="B137" s="126" t="s">
        <v>84</v>
      </c>
      <c r="C137" s="127"/>
      <c r="D137" s="128"/>
      <c r="E137" s="129"/>
      <c r="F137" s="130">
        <f>F129+F132+F131+F133+F134+F135+F136</f>
        <v>211811470.01999998</v>
      </c>
      <c r="G137" s="130">
        <f>G129+G132+G131+G133+G134+G135+G136</f>
        <v>45179721</v>
      </c>
      <c r="H137" s="130">
        <f>H129+H132+H131+H133+H134+H135+H136</f>
        <v>45163241.03</v>
      </c>
      <c r="I137" s="130">
        <f>I129+I132+I131+I133+I134+I135+I136</f>
        <v>16479.970000000816</v>
      </c>
      <c r="J137" s="131">
        <f>G137/F137*100</f>
        <v>21.330157897366924</v>
      </c>
      <c r="R137" s="2"/>
      <c r="T137" s="80"/>
    </row>
    <row r="138" spans="1:20" ht="16.5" customHeight="1">
      <c r="A138" s="26"/>
      <c r="B138" s="54" t="s">
        <v>85</v>
      </c>
      <c r="C138" s="54"/>
      <c r="D138" s="18"/>
      <c r="E138" s="24"/>
      <c r="F138" s="69"/>
      <c r="G138" s="89"/>
      <c r="H138" s="89"/>
      <c r="I138" s="75">
        <v>2830608.75</v>
      </c>
      <c r="J138" s="34"/>
      <c r="R138" s="2"/>
      <c r="T138" s="80"/>
    </row>
    <row r="139" spans="1:10" ht="13.5" customHeight="1">
      <c r="A139" s="26"/>
      <c r="B139" s="155" t="s">
        <v>86</v>
      </c>
      <c r="C139" s="54"/>
      <c r="D139" s="18"/>
      <c r="E139" s="24"/>
      <c r="F139" s="69"/>
      <c r="G139" s="89"/>
      <c r="H139" s="89"/>
      <c r="I139" s="75">
        <v>1397561.17</v>
      </c>
      <c r="J139" s="34"/>
    </row>
    <row r="140" spans="1:10" ht="13.5" customHeight="1">
      <c r="A140" s="26"/>
      <c r="B140" s="54" t="s">
        <v>87</v>
      </c>
      <c r="C140" s="54"/>
      <c r="D140" s="18"/>
      <c r="E140" s="24"/>
      <c r="F140" s="69"/>
      <c r="G140" s="89"/>
      <c r="H140" s="89"/>
      <c r="I140" s="75">
        <f>I137-I143</f>
        <v>586.0100000008242</v>
      </c>
      <c r="J140" s="34"/>
    </row>
    <row r="141" spans="1:10" ht="13.5" customHeight="1">
      <c r="A141" s="26"/>
      <c r="B141" s="54" t="s">
        <v>88</v>
      </c>
      <c r="C141" s="54"/>
      <c r="D141" s="18"/>
      <c r="E141" s="24"/>
      <c r="F141" s="69"/>
      <c r="G141" s="89"/>
      <c r="H141" s="89"/>
      <c r="I141" s="75">
        <f>I16+I17+I19+I20+I21+I23+I91+I100+I101+I109+I121</f>
        <v>0</v>
      </c>
      <c r="J141" s="34"/>
    </row>
    <row r="142" spans="1:18" ht="14.25" customHeight="1">
      <c r="A142" s="26"/>
      <c r="B142" s="156" t="s">
        <v>259</v>
      </c>
      <c r="C142" s="5"/>
      <c r="D142" s="19"/>
      <c r="E142" s="53"/>
      <c r="F142" s="69"/>
      <c r="G142" s="89"/>
      <c r="H142" s="89"/>
      <c r="I142" s="75">
        <f>I138-I139</f>
        <v>1433047.58</v>
      </c>
      <c r="J142" s="34"/>
      <c r="R142" s="115"/>
    </row>
    <row r="143" spans="1:18" ht="14.25">
      <c r="A143" s="26"/>
      <c r="B143" s="54" t="s">
        <v>87</v>
      </c>
      <c r="C143" s="34"/>
      <c r="D143" s="20"/>
      <c r="E143" s="61"/>
      <c r="F143" s="73"/>
      <c r="G143" s="135"/>
      <c r="H143" s="135"/>
      <c r="I143" s="70">
        <f>I4+I51+I57+I67+I78+I79+I80+I81+I85+I87+I114+I123</f>
        <v>15893.959999999992</v>
      </c>
      <c r="J143" s="34"/>
      <c r="R143" s="136"/>
    </row>
    <row r="144" spans="1:18" ht="14.25">
      <c r="A144" s="26"/>
      <c r="B144" s="54" t="s">
        <v>88</v>
      </c>
      <c r="C144" s="34"/>
      <c r="D144" s="20"/>
      <c r="E144" s="61"/>
      <c r="F144" s="73"/>
      <c r="G144" s="135"/>
      <c r="H144" s="135"/>
      <c r="I144" s="70">
        <f>I4</f>
        <v>15893.959999999992</v>
      </c>
      <c r="J144" s="34"/>
      <c r="R144" s="116"/>
    </row>
    <row r="145" spans="1:17" ht="13.5" customHeight="1">
      <c r="A145" s="26"/>
      <c r="B145" s="154" t="s">
        <v>258</v>
      </c>
      <c r="I145" s="80">
        <v>260859.65</v>
      </c>
      <c r="J145" s="81"/>
      <c r="K145" s="81"/>
      <c r="L145" s="81"/>
      <c r="M145" s="81"/>
      <c r="N145" s="81"/>
      <c r="O145" s="81"/>
      <c r="P145" s="81"/>
      <c r="Q145" s="81"/>
    </row>
    <row r="146" spans="1:18" ht="13.5" customHeight="1">
      <c r="A146" s="26"/>
      <c r="B146" s="154" t="s">
        <v>257</v>
      </c>
      <c r="C146" s="13"/>
      <c r="D146" s="23"/>
      <c r="I146" s="80">
        <f>I57+I77</f>
        <v>0</v>
      </c>
      <c r="R146" s="2"/>
    </row>
    <row r="147" ht="12.75">
      <c r="R147" s="2"/>
    </row>
    <row r="149" spans="4:18" ht="12.75">
      <c r="D149" s="84"/>
      <c r="E149" s="85"/>
      <c r="F149" s="80"/>
      <c r="G149" s="80"/>
      <c r="H149" s="80"/>
      <c r="I149" s="80"/>
      <c r="R149" s="2"/>
    </row>
    <row r="150" spans="5:18" ht="12.75">
      <c r="E150" s="85"/>
      <c r="F150" s="80"/>
      <c r="G150" s="80"/>
      <c r="H150" s="80"/>
      <c r="I150" s="80"/>
      <c r="R150" s="2"/>
    </row>
    <row r="151" spans="5:10" ht="12.75">
      <c r="E151" s="85"/>
      <c r="F151" s="80"/>
      <c r="G151" s="80"/>
      <c r="H151" s="80"/>
      <c r="I151" s="80"/>
      <c r="J151" s="81"/>
    </row>
    <row r="152" spans="5:18" ht="12.75">
      <c r="E152" s="85"/>
      <c r="F152" s="80"/>
      <c r="G152" s="80"/>
      <c r="H152" s="80"/>
      <c r="I152" s="80"/>
      <c r="Q152" s="151"/>
      <c r="R152" s="2"/>
    </row>
    <row r="153" spans="5:18" ht="12.75">
      <c r="E153" s="85"/>
      <c r="F153" s="80"/>
      <c r="G153" s="80"/>
      <c r="H153" s="80"/>
      <c r="I153" s="80"/>
      <c r="Q153" s="151"/>
      <c r="R153" s="2"/>
    </row>
    <row r="154" spans="5:9" ht="12.75">
      <c r="E154" s="85"/>
      <c r="F154" s="80"/>
      <c r="G154" s="80"/>
      <c r="H154" s="80"/>
      <c r="I154" s="80"/>
    </row>
    <row r="155" spans="6:10" ht="12.75">
      <c r="F155" s="181"/>
      <c r="G155" s="181"/>
      <c r="H155" s="181"/>
      <c r="I155" s="181"/>
      <c r="J155" s="182"/>
    </row>
  </sheetData>
  <mergeCells count="15">
    <mergeCell ref="C48:C50"/>
    <mergeCell ref="B55:B57"/>
    <mergeCell ref="C37:C40"/>
    <mergeCell ref="B37:B40"/>
    <mergeCell ref="B48:B50"/>
    <mergeCell ref="A2:I2"/>
    <mergeCell ref="D38:D40"/>
    <mergeCell ref="A94:A100"/>
    <mergeCell ref="A86:A88"/>
    <mergeCell ref="B86:B89"/>
    <mergeCell ref="B27:B30"/>
    <mergeCell ref="B67:B68"/>
    <mergeCell ref="A82:A85"/>
    <mergeCell ref="B82:B85"/>
    <mergeCell ref="B31:B33"/>
  </mergeCells>
  <printOptions/>
  <pageMargins left="0.1968503937007874" right="0" top="0.1968503937007874" bottom="0" header="0.1968503937007874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2016-03-03T10:45:34Z</cp:lastPrinted>
  <dcterms:created xsi:type="dcterms:W3CDTF">2014-01-14T04:43:51Z</dcterms:created>
  <dcterms:modified xsi:type="dcterms:W3CDTF">2016-04-19T13:01:37Z</dcterms:modified>
  <cp:category/>
  <cp:version/>
  <cp:contentType/>
  <cp:contentStatus/>
</cp:coreProperties>
</file>