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22320" windowHeight="11025" activeTab="0"/>
  </bookViews>
  <sheets>
    <sheet name="01.10.2014" sheetId="1" r:id="rId1"/>
  </sheets>
  <definedNames>
    <definedName name="_xlnm._FilterDatabase" localSheetId="0" hidden="1">'01.10.2014'!$A$3:$ED$48</definedName>
    <definedName name="Z_027ED452_6E36_405C_A380_C4AAA8274A51_.wvu.FilterData" localSheetId="0" hidden="1">'01.10.2014'!$A$3:$CQ$48</definedName>
    <definedName name="Z_06F3E528_7FD7_45EA_9733_70696AB6E064_.wvu.FilterData" localSheetId="0" hidden="1">'01.10.2014'!$A$3:$ED$49</definedName>
    <definedName name="Z_06F3E528_7FD7_45EA_9733_70696AB6E064_.wvu.PrintTitles" localSheetId="0" hidden="1">'01.10.2014'!$A:$A</definedName>
    <definedName name="Z_1E58ABDF_F5FA_4F2B_9F79_57A1C9A64C57_.wvu.FilterData" localSheetId="0" hidden="1">'01.10.2014'!$A$3:$ED$49</definedName>
    <definedName name="Z_2FCE8099_1417_485A_8511_EE723EEA4481_.wvu.FilterData" localSheetId="0" hidden="1">'01.10.2014'!$A$3:$CQ$48</definedName>
    <definedName name="Z_3EA3AE44_20E6_4193_A2F8_53C22C0865C0_.wvu.FilterData" localSheetId="0" hidden="1">'01.10.2014'!$A$3:$ED$49</definedName>
    <definedName name="Z_47618C2E_2D42_45CA_BC54_3925FFBF6CE6_.wvu.FilterData" localSheetId="0" hidden="1">'01.10.2014'!$A$3:$CQ$48</definedName>
    <definedName name="Z_5623871A_FE63_4492_ACCA_57FBC37D74A2_.wvu.FilterData" localSheetId="0" hidden="1">'01.10.2014'!$A$3:$CQ$48</definedName>
    <definedName name="Z_67FD0576_AFA8_4CFA_A2B0_67851B563777_.wvu.FilterData" localSheetId="0" hidden="1">'01.10.2014'!$A$3:$ED$49</definedName>
    <definedName name="Z_7DFBAF4F_EE4F_4154_8998_FD24AFC87B75_.wvu.FilterData" localSheetId="0" hidden="1">'01.10.2014'!$A$3:$CQ$48</definedName>
    <definedName name="Z_83B01B27_C2A7_4B20_A590_F8781D350302_.wvu.FilterData" localSheetId="0" hidden="1">'01.10.2014'!$A$3:$CQ$48</definedName>
    <definedName name="Z_8479B930_2ECF_4EA0_A962_FA0F8FFA65E9_.wvu.Cols" localSheetId="0" hidden="1">'01.10.2014'!$AK:$AW</definedName>
    <definedName name="Z_8479B930_2ECF_4EA0_A962_FA0F8FFA65E9_.wvu.FilterData" localSheetId="0" hidden="1">'01.10.2014'!$A$3:$CQ$48</definedName>
    <definedName name="Z_8479B930_2ECF_4EA0_A962_FA0F8FFA65E9_.wvu.PrintTitles" localSheetId="0" hidden="1">'01.10.2014'!$A:$A</definedName>
    <definedName name="Z_86509CF0_1693_4145_BD67_1D5B5BC26910_.wvu.Cols" localSheetId="0" hidden="1">'01.10.2014'!$AP:$BQ,'01.10.2014'!$BX:$CA</definedName>
    <definedName name="Z_86509CF0_1693_4145_BD67_1D5B5BC26910_.wvu.FilterData" localSheetId="0" hidden="1">'01.10.2014'!$A$3:$CQ$48</definedName>
    <definedName name="Z_87FAD824_FED7_4F1B_9277_9B725CB39092_.wvu.FilterData" localSheetId="0" hidden="1">'01.10.2014'!$A$3:$ED$49</definedName>
    <definedName name="Z_9625BFD3_6AEA_44D4_8F34_A9CE23E02485_.wvu.FilterData" localSheetId="0" hidden="1">'01.10.2014'!$A$3:$ED$49</definedName>
    <definedName name="Z_96F19E6A_E9EC_4613_AA7E_553FFAF2726F_.wvu.FilterData" localSheetId="0" hidden="1">'01.10.2014'!$A$3:$CQ$48</definedName>
    <definedName name="Z_A073C89F_C785_4083_91CF_BBD92C69538C_.wvu.FilterData" localSheetId="0" hidden="1">'01.10.2014'!$A$3:$CQ$48</definedName>
    <definedName name="Z_A0CB5671_798E_47D4_8F2F_926DE6C0913F_.wvu.FilterData" localSheetId="0" hidden="1">'01.10.2014'!$A$3:$CQ$48</definedName>
    <definedName name="Z_CC3239AA_6ABC_4AD9_82FB_E11EF96A938B_.wvu.FilterData" localSheetId="0" hidden="1">'01.10.2014'!$A$3:$ED$49</definedName>
    <definedName name="Z_CCE22413_FD19_4F63_B002_75D8202D430D_.wvu.FilterData" localSheetId="0" hidden="1">'01.10.2014'!$A$3:$ED$49</definedName>
    <definedName name="Z_E3C09BFA_8B90_4516_B4A1_C40194786251_.wvu.FilterData" localSheetId="0" hidden="1">'01.10.2014'!$A$3:$ED$49</definedName>
    <definedName name="Z_E6E35B51_2B6C_4505_80DA_44E3E0129050_.wvu.FilterData" localSheetId="0" hidden="1">'01.10.2014'!$A$3:$ED$48</definedName>
    <definedName name="_xlnm.Print_Titles" localSheetId="0">'01.10.2014'!$A:$A</definedName>
  </definedNames>
  <calcPr fullCalcOnLoad="1"/>
</workbook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<sst xmlns="http://schemas.openxmlformats.org/spreadsheetml/2006/main" count="630" uniqueCount="296">
  <si>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</si>
  <si>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</si>
  <si>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</si>
  <si>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</si>
  <si>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</si>
  <si>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</si>
  <si>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</si>
  <si>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</si>
  <si>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</si>
  <si>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</si>
  <si>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</si>
  <si>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</si>
  <si>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</si>
  <si>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</si>
  <si>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</si>
  <si>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</si>
  <si>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</si>
  <si>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</si>
  <si>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</si>
  <si>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</si>
  <si>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</si>
  <si>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</si>
  <si>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</si>
  <si>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</si>
  <si>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</si>
  <si>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</si>
  <si>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</si>
  <si>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</si>
  <si>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</si>
  <si>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</si>
  <si>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</si>
  <si>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</si>
  <si>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</si>
  <si>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</si>
  <si>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</si>
  <si>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</si>
  <si>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</si>
  <si>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</si>
  <si>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</si>
  <si>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</si>
  <si>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</si>
  <si>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</si>
  <si>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</si>
  <si>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</si>
  <si>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</si>
  <si>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</si>
  <si>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</si>
  <si>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</si>
  <si>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</si>
  <si>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</si>
  <si>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</si>
  <si>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</si>
  <si>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</si>
  <si>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</si>
  <si>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</si>
  <si>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</si>
  <si>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</si>
  <si>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</si>
  <si>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</si>
  <si>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</si>
  <si>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</si>
  <si>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</si>
  <si>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</si>
  <si>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</si>
  <si>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</si>
  <si>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</si>
  <si>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</si>
  <si>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</si>
  <si>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</si>
  <si>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</si>
  <si>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</si>
  <si>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</si>
  <si>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</si>
  <si>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</si>
  <si>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</si>
  <si>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</si>
  <si>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</si>
  <si>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</si>
  <si>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</si>
  <si>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</si>
  <si>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</si>
  <si>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</si>
  <si>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</si>
  <si>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</si>
  <si>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</si>
  <si>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</si>
  <si>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</si>
  <si>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</si>
  <si>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</si>
  <si>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</si>
  <si>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</si>
  <si>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</si>
  <si>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</si>
  <si>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</si>
  <si>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</si>
  <si>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</si>
  <si>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</si>
  <si>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</si>
  <si>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</si>
  <si>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</si>
  <si>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</si>
  <si>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</si>
  <si>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</si>
  <si>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</si>
  <si>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</si>
  <si>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</si>
  <si>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</si>
  <si>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</si>
  <si>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</si>
  <si>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</si>
  <si>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family val="0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</si>
  <si>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</si>
  <si>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</si>
  <si>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</si>
  <si>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</si>
  <si>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</si>
  <si>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</si>
  <si>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</si>
  <si>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</si>
  <si>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</si>
  <si>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</si>
  <si>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</si>
  <si>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</si>
  <si>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</si>
  <si>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</si>
  <si>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</si>
  <si>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</si>
  <si>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</si>
  <si>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</si>
  <si>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</si>
  <si>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</si>
  <si>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</si>
  <si>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</si>
  <si>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family val="0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</si>
  <si>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</si>
  <si>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</si>
  <si>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</si>
  <si>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</si>
  <si>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</si>
  <si>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</si>
  <si>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</si>
  <si>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</si>
  <si>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</si>
  <si>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</si>
  <si>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</si>
  <si>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</si>
  <si>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</si>
  <si>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</si>
  <si>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</si>
  <si>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</si>
  <si>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</si>
  <si>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</si>
  <si>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</si>
  <si>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</si>
  <si>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</si>
  <si>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</si>
  <si>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</si>
  <si>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</si>
  <si>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</si>
  <si>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</si>
  <si>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</si>
  <si>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</si>
  <si>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</si>
  <si>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</si>
  <si>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</si>
  <si>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</si>
  <si>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</si>
  <si>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</si>
  <si>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</si>
  <si>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</si>
  <si>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</si>
  <si>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</si>
  <si>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</si>
  <si>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</si>
  <si>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</si>
  <si>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</si>
  <si>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</si>
  <si>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</si>
  <si>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</si>
  <si>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</si>
  <si>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</si>
  <si>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</si>
  <si>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</si>
  <si>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</si>
  <si>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</si>
  <si>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</si>
  <si>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</si>
  <si>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</si>
  <si>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</si>
  <si>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</si>
  <si>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</si>
  <si>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</si>
  <si>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</si>
  <si>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</si>
  <si>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</si>
  <si>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</si>
  <si>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</si>
  <si>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</si>
  <si>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</si>
  <si>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</si>
  <si>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</si>
  <si>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</si>
  <si>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</si>
  <si>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</si>
  <si>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</si>
  <si>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</si>
  <si>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</si>
  <si>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</si>
  <si>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</si>
  <si>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</si>
  <si>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</si>
  <si>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</si>
  <si>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</si>
  <si>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</si>
  <si>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</si>
  <si>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</si>
  <si>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</si>
  <si>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</si>
  <si>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</si>
  <si>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</si>
  <si>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</si>
  <si>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</si>
  <si>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</si>
  <si>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</si>
  <si>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</si>
  <si>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</si>
  <si>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</si>
  <si>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</si>
  <si>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</si>
  <si>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</si>
  <si>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</si>
  <si>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</si>
  <si>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</si>
  <si>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</si>
  <si>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</si>
  <si>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</si>
  <si>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</si>
  <si>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</si>
  <si>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</si>
  <si>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</si>
  <si>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</si>
  <si>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</si>
  <si>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</si>
  <si>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</si>
  <si>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</si>
  <si>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</si>
  <si>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</si>
  <si>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</si>
  <si>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</si>
  <si>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</si>
  <si>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</si>
  <si>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</si>
  <si>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</si>
  <si>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</si>
  <si>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</si>
  <si>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</si>
  <si>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</si>
  <si>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</si>
  <si>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</si>
  <si>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</si>
  <si>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</si>
  <si>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</si>
  <si>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</si>
  <si>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</si>
  <si>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</si>
  <si>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</si>
  <si>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</si>
  <si>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</si>
  <si>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</si>
  <si>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</si>
  <si>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</si>
  <si>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</si>
  <si>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</si>
  <si>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</si>
  <si>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</si>
  <si>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</si>
  <si>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</si>
  <si>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</si>
  <si>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</si>
  <si>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</si>
  <si>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</si>
  <si>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</si>
  <si>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</si>
  <si>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</si>
  <si>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</si>
  <si>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</si>
  <si>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</si>
  <si>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</si>
  <si>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</si>
  <si>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</si>
  <si>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</si>
  <si>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</si>
  <si>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</si>
  <si>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</si>
  <si>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</si>
  <si>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9 месяцев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</si>
</sst>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8"/>
      <color indexed="10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3" fillId="32" borderId="13" xfId="0" applyNumberFormat="1" applyFont="1" applyFill="1" applyBorder="1" applyAlignment="1">
      <alignment horizontal="center"/>
    </xf>
    <xf numFmtId="166" fontId="0" fillId="32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32" borderId="10" xfId="0" applyNumberFormat="1" applyFill="1" applyBorder="1" applyAlignment="1">
      <alignment horizontal="center"/>
    </xf>
    <xf numFmtId="166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center"/>
    </xf>
    <xf numFmtId="165" fontId="0" fillId="32" borderId="10" xfId="0" applyNumberFormat="1" applyFill="1" applyBorder="1" applyAlignment="1">
      <alignment horizontal="center"/>
    </xf>
    <xf numFmtId="165" fontId="0" fillId="32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5" fillId="0" borderId="0" xfId="0" applyFont="1" applyFill="1" applyAlignment="1">
      <alignment vertical="center"/>
    </xf>
    <xf numFmtId="1" fontId="3" fillId="33" borderId="13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3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5" fontId="0" fillId="32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0"/>
  <sheetViews>
    <sheetView tabSelected="1" zoomScalePageLayoutView="0" workbookViewId="0" topLeftCell="A1">
      <pane xSplit="1" ySplit="3" topLeftCell="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H4" sqref="BH4:BK15"/>
    </sheetView>
  </sheetViews>
  <sheetFormatPr defaultColWidth="9.00390625" defaultRowHeight="12.75"/>
  <cols>
    <col min="1" max="1" width="25.375" style="7" customWidth="1"/>
    <col min="2" max="2" width="12.75390625" style="5" hidden="1" customWidth="1"/>
    <col min="3" max="3" width="13.125" style="5" hidden="1" customWidth="1"/>
    <col min="4" max="4" width="13.75390625" style="5" hidden="1" customWidth="1"/>
    <col min="5" max="6" width="12.625" style="13" hidden="1" customWidth="1"/>
    <col min="7" max="7" width="10.625" style="37" hidden="1" customWidth="1"/>
    <col min="8" max="8" width="10.625" style="13" hidden="1" customWidth="1"/>
    <col min="9" max="9" width="11.00390625" style="35" hidden="1" customWidth="1"/>
    <col min="10" max="10" width="10.125" style="5" hidden="1" customWidth="1"/>
    <col min="11" max="11" width="12.625" style="5" hidden="1" customWidth="1"/>
    <col min="12" max="12" width="12.375" style="37" hidden="1" customWidth="1"/>
    <col min="13" max="13" width="12.375" style="35" hidden="1" customWidth="1"/>
    <col min="14" max="14" width="10.125" style="51" hidden="1" customWidth="1"/>
    <col min="15" max="16" width="10.125" style="35" hidden="1" customWidth="1"/>
    <col min="17" max="17" width="11.25390625" style="5" customWidth="1"/>
    <col min="18" max="18" width="12.375" style="5" customWidth="1"/>
    <col min="19" max="19" width="10.75390625" style="37" customWidth="1"/>
    <col min="20" max="20" width="9.625" style="13" customWidth="1"/>
    <col min="21" max="21" width="7.875" style="35" customWidth="1"/>
    <col min="22" max="22" width="12.00390625" style="5" customWidth="1"/>
    <col min="23" max="23" width="15.125" style="5" customWidth="1"/>
    <col min="24" max="24" width="9.125" style="37" customWidth="1"/>
    <col min="25" max="26" width="9.125" style="5" customWidth="1"/>
    <col min="27" max="27" width="15.00390625" style="5" customWidth="1"/>
    <col min="28" max="28" width="17.125" style="5" customWidth="1"/>
    <col min="29" max="29" width="9.25390625" style="10" customWidth="1"/>
    <col min="30" max="31" width="10.875" style="35" customWidth="1"/>
    <col min="32" max="36" width="10.875" style="35" hidden="1" customWidth="1"/>
    <col min="37" max="39" width="10.25390625" style="5" hidden="1" customWidth="1"/>
    <col min="40" max="40" width="8.875" style="44" hidden="1" customWidth="1"/>
    <col min="41" max="41" width="0" style="13" hidden="1" customWidth="1"/>
    <col min="42" max="42" width="15.00390625" style="5" customWidth="1"/>
    <col min="43" max="43" width="17.125" style="5" customWidth="1"/>
    <col min="44" max="44" width="9.625" style="37" customWidth="1"/>
    <col min="45" max="45" width="9.375" style="5" customWidth="1"/>
    <col min="46" max="46" width="13.625" style="5" hidden="1" customWidth="1"/>
    <col min="47" max="47" width="13.875" style="5" hidden="1" customWidth="1"/>
    <col min="48" max="48" width="9.75390625" style="37" hidden="1" customWidth="1"/>
    <col min="49" max="49" width="9.25390625" style="35" hidden="1" customWidth="1"/>
    <col min="50" max="51" width="13.125" style="5" customWidth="1"/>
    <col min="52" max="52" width="10.25390625" style="37" customWidth="1"/>
    <col min="53" max="53" width="11.00390625" style="35" customWidth="1"/>
    <col min="54" max="54" width="11.25390625" style="5" customWidth="1"/>
    <col min="55" max="55" width="13.00390625" style="5" customWidth="1"/>
    <col min="56" max="56" width="10.875" style="5" customWidth="1"/>
    <col min="57" max="57" width="13.125" style="5" customWidth="1"/>
    <col min="58" max="59" width="9.125" style="5" customWidth="1"/>
    <col min="60" max="60" width="11.375" style="5" customWidth="1"/>
    <col min="61" max="61" width="12.00390625" style="35" customWidth="1"/>
    <col min="62" max="62" width="13.125" style="5" customWidth="1"/>
    <col min="63" max="63" width="13.75390625" style="5" customWidth="1"/>
    <col min="64" max="64" width="8.875" style="37" customWidth="1"/>
    <col min="65" max="65" width="8.875" style="6" customWidth="1"/>
    <col min="66" max="66" width="17.625" style="5" hidden="1" customWidth="1"/>
    <col min="67" max="67" width="19.00390625" style="5" hidden="1" customWidth="1"/>
    <col min="68" max="68" width="20.25390625" style="37" hidden="1" customWidth="1"/>
    <col min="69" max="69" width="18.375" style="35" hidden="1" customWidth="1"/>
    <col min="70" max="70" width="14.375" style="35" hidden="1" customWidth="1"/>
    <col min="71" max="71" width="7.75390625" style="35" hidden="1" customWidth="1"/>
    <col min="72" max="72" width="12.00390625" style="35" customWidth="1"/>
    <col min="73" max="73" width="12.125" style="35" customWidth="1"/>
    <col min="74" max="74" width="16.75390625" style="5" customWidth="1"/>
    <col min="75" max="75" width="12.75390625" style="5" customWidth="1"/>
    <col min="76" max="76" width="12.00390625" style="5" hidden="1" customWidth="1"/>
    <col min="77" max="77" width="11.875" style="5" hidden="1" customWidth="1"/>
    <col min="78" max="78" width="11.125" style="5" hidden="1" customWidth="1"/>
    <col min="79" max="80" width="14.25390625" style="35" hidden="1" customWidth="1"/>
    <col min="81" max="81" width="13.375" style="35" hidden="1" customWidth="1"/>
    <col min="82" max="83" width="10.375" style="35" customWidth="1"/>
    <col min="84" max="85" width="11.375" style="35" customWidth="1"/>
    <col min="86" max="86" width="9.625" style="35" customWidth="1"/>
    <col min="87" max="87" width="9.875" style="35" customWidth="1"/>
    <col min="88" max="88" width="13.625" style="5" customWidth="1"/>
    <col min="89" max="89" width="12.625" style="38" customWidth="1"/>
    <col min="90" max="90" width="14.375" style="37" customWidth="1"/>
    <col min="91" max="91" width="11.625" style="5" customWidth="1"/>
    <col min="92" max="92" width="19.625" style="49" customWidth="1"/>
    <col min="93" max="93" width="9.00390625" style="5" customWidth="1"/>
    <col min="94" max="94" width="11.75390625" style="5" customWidth="1"/>
    <col min="95" max="97" width="9.125" style="5" customWidth="1"/>
    <col min="98" max="105" width="11.75390625" style="5" customWidth="1"/>
    <col min="106" max="106" width="19.75390625" style="5" customWidth="1"/>
    <col min="107" max="111" width="11.75390625" style="5" customWidth="1"/>
    <col min="112" max="112" width="13.25390625" style="5" customWidth="1"/>
    <col min="113" max="114" width="11.75390625" style="5" customWidth="1"/>
    <col min="115" max="115" width="21.875" style="5" hidden="1" customWidth="1"/>
    <col min="116" max="116" width="18.25390625" style="5" hidden="1" customWidth="1"/>
    <col min="117" max="117" width="19.875" style="5" hidden="1" customWidth="1"/>
    <col min="118" max="118" width="13.75390625" style="5" hidden="1" customWidth="1"/>
    <col min="119" max="124" width="13.75390625" style="5" customWidth="1"/>
    <col min="125" max="125" width="19.125" style="5" hidden="1" customWidth="1"/>
    <col min="126" max="126" width="14.625" style="5" hidden="1" customWidth="1"/>
    <col min="127" max="127" width="18.625" style="5" hidden="1" customWidth="1"/>
    <col min="128" max="128" width="10.25390625" style="5" hidden="1" customWidth="1"/>
    <col min="129" max="129" width="17.875" style="5" hidden="1" customWidth="1"/>
    <col min="130" max="130" width="9.875" style="5" hidden="1" customWidth="1"/>
    <col min="131" max="131" width="16.375" style="5" hidden="1" customWidth="1"/>
    <col min="132" max="132" width="10.25390625" style="5" hidden="1" customWidth="1"/>
    <col min="133" max="133" width="14.75390625" style="5" customWidth="1"/>
    <col min="134" max="134" width="9.125" style="5" customWidth="1"/>
    <col min="135" max="135" width="10.875" style="5" customWidth="1"/>
    <col min="136" max="136" width="11.625" style="5" customWidth="1"/>
    <col min="137" max="137" width="13.00390625" style="5" customWidth="1"/>
    <col min="138" max="16384" width="9.125" style="5" customWidth="1"/>
  </cols>
  <sheetData>
    <row r="1" spans="1:92" s="6" customFormat="1" ht="49.5" customHeight="1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37" s="29" customFormat="1" ht="123" customHeight="1">
      <c r="A2" s="102" t="s">
        <v>0</v>
      </c>
      <c r="B2" s="104" t="s">
        <v>252</v>
      </c>
      <c r="C2" s="104"/>
      <c r="D2" s="104"/>
      <c r="E2" s="104"/>
      <c r="F2" s="104"/>
      <c r="G2" s="104"/>
      <c r="H2" s="104"/>
      <c r="I2" s="104"/>
      <c r="J2" s="105" t="s">
        <v>218</v>
      </c>
      <c r="K2" s="105"/>
      <c r="L2" s="105"/>
      <c r="M2" s="105"/>
      <c r="N2" s="105"/>
      <c r="O2" s="105"/>
      <c r="P2" s="105"/>
      <c r="Q2" s="104" t="s">
        <v>219</v>
      </c>
      <c r="R2" s="104"/>
      <c r="S2" s="104"/>
      <c r="T2" s="104"/>
      <c r="U2" s="104"/>
      <c r="V2" s="99" t="s">
        <v>264</v>
      </c>
      <c r="W2" s="100"/>
      <c r="X2" s="100"/>
      <c r="Y2" s="100"/>
      <c r="Z2" s="101"/>
      <c r="AA2" s="99" t="s">
        <v>265</v>
      </c>
      <c r="AB2" s="100"/>
      <c r="AC2" s="100"/>
      <c r="AD2" s="100"/>
      <c r="AE2" s="101"/>
      <c r="AF2" s="99" t="s">
        <v>280</v>
      </c>
      <c r="AG2" s="100"/>
      <c r="AH2" s="100"/>
      <c r="AI2" s="100"/>
      <c r="AJ2" s="101"/>
      <c r="AK2" s="104" t="s">
        <v>84</v>
      </c>
      <c r="AL2" s="104"/>
      <c r="AM2" s="104"/>
      <c r="AN2" s="104"/>
      <c r="AO2" s="104"/>
      <c r="AP2" s="99" t="s">
        <v>266</v>
      </c>
      <c r="AQ2" s="100"/>
      <c r="AR2" s="100"/>
      <c r="AS2" s="101"/>
      <c r="AT2" s="99" t="s">
        <v>220</v>
      </c>
      <c r="AU2" s="100"/>
      <c r="AV2" s="100"/>
      <c r="AW2" s="101"/>
      <c r="AX2" s="104" t="s">
        <v>281</v>
      </c>
      <c r="AY2" s="104"/>
      <c r="AZ2" s="104"/>
      <c r="BA2" s="104"/>
      <c r="BB2" s="99" t="s">
        <v>282</v>
      </c>
      <c r="BC2" s="100"/>
      <c r="BD2" s="100"/>
      <c r="BE2" s="100"/>
      <c r="BF2" s="100"/>
      <c r="BG2" s="101"/>
      <c r="BH2" s="104" t="s">
        <v>267</v>
      </c>
      <c r="BI2" s="104"/>
      <c r="BJ2" s="104"/>
      <c r="BK2" s="104"/>
      <c r="BL2" s="104"/>
      <c r="BM2" s="104"/>
      <c r="BN2" s="104" t="s">
        <v>221</v>
      </c>
      <c r="BO2" s="104"/>
      <c r="BP2" s="104"/>
      <c r="BQ2" s="104"/>
      <c r="BR2" s="104"/>
      <c r="BS2" s="104"/>
      <c r="BT2" s="99" t="s">
        <v>291</v>
      </c>
      <c r="BU2" s="101"/>
      <c r="BV2" s="104" t="s">
        <v>268</v>
      </c>
      <c r="BW2" s="104"/>
      <c r="BX2" s="99" t="s">
        <v>90</v>
      </c>
      <c r="BY2" s="100"/>
      <c r="BZ2" s="100"/>
      <c r="CA2" s="100"/>
      <c r="CB2" s="100"/>
      <c r="CC2" s="101"/>
      <c r="CD2" s="100" t="s">
        <v>292</v>
      </c>
      <c r="CE2" s="100"/>
      <c r="CF2" s="100"/>
      <c r="CG2" s="100"/>
      <c r="CH2" s="100"/>
      <c r="CI2" s="101"/>
      <c r="CJ2" s="99" t="s">
        <v>283</v>
      </c>
      <c r="CK2" s="100"/>
      <c r="CL2" s="100"/>
      <c r="CM2" s="101"/>
      <c r="CN2" s="99" t="s">
        <v>269</v>
      </c>
      <c r="CO2" s="101"/>
      <c r="CP2" s="99" t="s">
        <v>270</v>
      </c>
      <c r="CQ2" s="100"/>
      <c r="CR2" s="100"/>
      <c r="CS2" s="100"/>
      <c r="CT2" s="100"/>
      <c r="CU2" s="100"/>
      <c r="CV2" s="101"/>
      <c r="CW2" s="99" t="s">
        <v>271</v>
      </c>
      <c r="CX2" s="100"/>
      <c r="CY2" s="100"/>
      <c r="CZ2" s="101"/>
      <c r="DA2" s="99" t="s">
        <v>272</v>
      </c>
      <c r="DB2" s="100"/>
      <c r="DC2" s="100"/>
      <c r="DD2" s="101"/>
      <c r="DE2" s="99" t="s">
        <v>273</v>
      </c>
      <c r="DF2" s="101"/>
      <c r="DG2" s="99" t="s">
        <v>274</v>
      </c>
      <c r="DH2" s="100"/>
      <c r="DI2" s="100"/>
      <c r="DJ2" s="101"/>
      <c r="DK2" s="106" t="s">
        <v>56</v>
      </c>
      <c r="DL2" s="107"/>
      <c r="DM2" s="106" t="s">
        <v>250</v>
      </c>
      <c r="DN2" s="107"/>
      <c r="DO2" s="99" t="s">
        <v>285</v>
      </c>
      <c r="DP2" s="101"/>
      <c r="DQ2" s="99" t="s">
        <v>286</v>
      </c>
      <c r="DR2" s="101"/>
      <c r="DS2" s="99" t="s">
        <v>287</v>
      </c>
      <c r="DT2" s="101"/>
      <c r="DU2" s="99" t="s">
        <v>275</v>
      </c>
      <c r="DV2" s="101"/>
      <c r="DW2" s="99" t="s">
        <v>276</v>
      </c>
      <c r="DX2" s="101"/>
      <c r="DY2" s="99" t="s">
        <v>277</v>
      </c>
      <c r="DZ2" s="101"/>
      <c r="EA2" s="106" t="s">
        <v>59</v>
      </c>
      <c r="EB2" s="107"/>
      <c r="EC2" s="104" t="s">
        <v>278</v>
      </c>
      <c r="ED2" s="104"/>
      <c r="EE2" s="99" t="s">
        <v>279</v>
      </c>
      <c r="EF2" s="101"/>
      <c r="EG2" s="108" t="s">
        <v>223</v>
      </c>
    </row>
    <row r="3" spans="1:137" s="29" customFormat="1" ht="193.5" customHeight="1">
      <c r="A3" s="103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109"/>
    </row>
    <row r="4" spans="1:137" ht="15">
      <c r="A4" s="1" t="s">
        <v>224</v>
      </c>
      <c r="B4" s="53">
        <v>0</v>
      </c>
      <c r="C4" s="14"/>
      <c r="D4" s="14"/>
      <c r="E4" s="31"/>
      <c r="F4" s="31"/>
      <c r="G4" s="57" t="e">
        <f aca="true" t="shared" si="0" ref="G4:G15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aca="true" t="shared" si="1" ref="N4:N15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aca="true" t="shared" si="2" ref="U4:U15">IF(Q4&gt;R4,0,1)</f>
        <v>1</v>
      </c>
      <c r="V4" s="23">
        <v>916.8</v>
      </c>
      <c r="W4" s="23">
        <v>1037</v>
      </c>
      <c r="X4" s="60">
        <f aca="true" t="shared" si="3" ref="X4:X15">V4/W4</f>
        <v>0.8840887174541947</v>
      </c>
      <c r="Y4" s="42" t="s">
        <v>77</v>
      </c>
      <c r="Z4" s="52">
        <f aca="true" t="shared" si="4" ref="Z4:Z15">IF(X4&lt;=1,1,0)</f>
        <v>1</v>
      </c>
      <c r="AA4" s="65">
        <v>417.5</v>
      </c>
      <c r="AB4" s="65">
        <v>617.3</v>
      </c>
      <c r="AC4" s="68">
        <f aca="true" t="shared" si="5" ref="AC4:AC15">AA4/AB4</f>
        <v>0.6763324153572008</v>
      </c>
      <c r="AD4" s="42" t="s">
        <v>77</v>
      </c>
      <c r="AE4" s="52">
        <f aca="true" t="shared" si="6" ref="AE4:AE15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aca="true" t="shared" si="7" ref="AO4:AO15">IF(AK4=0,1,0)</f>
        <v>1</v>
      </c>
      <c r="AP4" s="23">
        <v>0</v>
      </c>
      <c r="AQ4" s="32">
        <v>778.5</v>
      </c>
      <c r="AR4" s="61">
        <f aca="true" t="shared" si="8" ref="AR4:AR14">AP4/AQ4</f>
        <v>0</v>
      </c>
      <c r="AS4" s="52">
        <f>IF(AR4&gt;=0.4,2,IF(AR4&lt;0.2,-1,1))</f>
        <v>-1</v>
      </c>
      <c r="AT4" s="17"/>
      <c r="AU4" s="17">
        <v>19</v>
      </c>
      <c r="AV4" s="60">
        <f aca="true" t="shared" si="9" ref="AV4:AV15">AT4/AU4</f>
        <v>0</v>
      </c>
      <c r="AW4" s="52">
        <f aca="true" t="shared" si="10" ref="AW4:AW15">IF(AV4&gt;=0.1,2,IF(AV4&lt;0.05,-1,1))</f>
        <v>-1</v>
      </c>
      <c r="AX4" s="19">
        <v>197.7</v>
      </c>
      <c r="AY4" s="98">
        <v>310</v>
      </c>
      <c r="AZ4" s="60">
        <f>AX4/AY4</f>
        <v>0.6377419354838709</v>
      </c>
      <c r="BA4" s="52">
        <f aca="true" t="shared" si="11" ref="BA4:BA15">IF(AND(AZ4&gt;=0.95,AZ4&lt;=1.05),1,IF(OR(AND(AZ4&gt;=0.85,AZ4&lt;0.95),AND(AZ4&gt;1.05,AZ4&lt;=1.15)),0.5,0))</f>
        <v>0</v>
      </c>
      <c r="BB4" s="95"/>
      <c r="BC4" s="32">
        <v>224.7</v>
      </c>
      <c r="BD4" s="90">
        <v>287</v>
      </c>
      <c r="BE4" s="90">
        <v>266.8</v>
      </c>
      <c r="BF4" s="42">
        <f aca="true" t="shared" si="12" ref="BF4:BF15">BB4/((BC4+BD4+BE4)/3)</f>
        <v>0</v>
      </c>
      <c r="BG4" s="52">
        <f aca="true" t="shared" si="13" ref="BG4:BG15">IF(AND(BF4&gt;=0.7,BF4&lt;=1.3),1,IF(OR(AND(BF4&gt;=0.5,BF4&lt;0.7),AND(BF4&gt;1.5,BF4&lt;0.5)),0.5,0))</f>
        <v>0</v>
      </c>
      <c r="BH4" s="19">
        <v>310</v>
      </c>
      <c r="BI4" s="32">
        <v>684</v>
      </c>
      <c r="BJ4" s="19">
        <v>175.1</v>
      </c>
      <c r="BK4" s="32">
        <v>417.2</v>
      </c>
      <c r="BL4" s="61">
        <f aca="true" t="shared" si="14" ref="BL4:BL14">(BH4/BI4)/(BJ4/BK4)</f>
        <v>1.0798507786694989</v>
      </c>
      <c r="BM4" s="52">
        <f aca="true" t="shared" si="15" ref="BM4:BM14">IF(BL4&gt;=1,1,0)</f>
        <v>1</v>
      </c>
      <c r="BN4" s="17"/>
      <c r="BO4" s="17"/>
      <c r="BP4" s="33"/>
      <c r="BQ4" s="32"/>
      <c r="BR4" s="73">
        <v>0</v>
      </c>
      <c r="BS4" s="52">
        <f aca="true" t="shared" si="16" ref="BS4:BS15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aca="true" t="shared" si="17" ref="BW4:BW15">IF(BV4&gt;0,-1,0)</f>
        <v>0</v>
      </c>
      <c r="BX4" s="17"/>
      <c r="BY4" s="17"/>
      <c r="BZ4" s="17"/>
      <c r="CA4" s="32"/>
      <c r="CB4" s="32" t="e">
        <f aca="true" t="shared" si="18" ref="CB4:CB15">(BX4/BY4)/(BZ4/CA4)</f>
        <v>#DIV/0!</v>
      </c>
      <c r="CC4" s="32" t="e">
        <f aca="true" t="shared" si="19" ref="CC4:CC15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aca="true" t="shared" si="20" ref="CI4:CI15">IF(CG4&lt;=1,1,0)</f>
        <v>1</v>
      </c>
      <c r="CJ4" s="22">
        <v>36.2</v>
      </c>
      <c r="CK4" s="22">
        <v>49.2</v>
      </c>
      <c r="CL4" s="60">
        <f>CJ4/CK4</f>
        <v>0.7357723577235773</v>
      </c>
      <c r="CM4" s="52">
        <f>IF(CL4&lt;1,1,0)</f>
        <v>1</v>
      </c>
      <c r="CN4" s="48"/>
      <c r="CO4" s="52">
        <f aca="true" t="shared" si="21" ref="CO4:CO15">IF(ISBLANK(CN4),0,-1)</f>
        <v>0</v>
      </c>
      <c r="CP4" s="23">
        <v>2</v>
      </c>
      <c r="CQ4" s="23">
        <v>2</v>
      </c>
      <c r="CR4" s="23">
        <v>0</v>
      </c>
      <c r="CS4" s="23">
        <v>2</v>
      </c>
      <c r="CT4" s="23">
        <v>2</v>
      </c>
      <c r="CU4" s="42">
        <f aca="true" t="shared" si="22" ref="CU4:CU15">CP4+CQ4+CR4+CS4+CT4</f>
        <v>8</v>
      </c>
      <c r="CV4" s="52">
        <f aca="true" t="shared" si="23" ref="CV4:CV15">IF(CU4&gt;=5,1,0)</f>
        <v>1</v>
      </c>
      <c r="CW4" s="110">
        <v>32</v>
      </c>
      <c r="CX4" s="32">
        <v>10.6</v>
      </c>
      <c r="CY4" s="42">
        <v>0</v>
      </c>
      <c r="CZ4" s="52">
        <f>IF(AND(CY4&gt;=0.98,CY4&lt;=1.02),1,0)</f>
        <v>0</v>
      </c>
      <c r="DA4" s="90">
        <v>9.4</v>
      </c>
      <c r="DB4" s="90">
        <v>33.8</v>
      </c>
      <c r="DC4" s="42">
        <f>DA4/DB4</f>
        <v>0.2781065088757397</v>
      </c>
      <c r="DD4" s="52">
        <f>IF(AND(DC4&gt;=0.98,DC4&lt;=1.02),1,0)</f>
        <v>0</v>
      </c>
      <c r="DE4" s="90">
        <v>2</v>
      </c>
      <c r="DF4" s="52">
        <v>0</v>
      </c>
      <c r="DG4" s="90">
        <v>23.5</v>
      </c>
      <c r="DH4" s="90">
        <v>29.7</v>
      </c>
      <c r="DI4" s="42">
        <f aca="true" t="shared" si="24" ref="DI4:DI15">DG4/DH4</f>
        <v>0.7912457912457913</v>
      </c>
      <c r="DJ4" s="52">
        <f aca="true" t="shared" si="25" ref="DJ4:DJ15">IF(AND(DI4&gt;=0.98,DI4&lt;=1.02),1,0)</f>
        <v>0</v>
      </c>
      <c r="DK4" s="17"/>
      <c r="DL4" s="52">
        <f aca="true" t="shared" si="26" ref="DL4:DL15">IF(ISBLANK(DK4),0,1)</f>
        <v>0</v>
      </c>
      <c r="DM4" s="17"/>
      <c r="DN4" s="52">
        <f aca="true" t="shared" si="27" ref="DN4:DN15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aca="true" t="shared" si="28" ref="DV4:DV15">IF(ISBLANK(DU4),0,0.5)</f>
        <v>0</v>
      </c>
      <c r="DW4" s="17"/>
      <c r="DX4" s="52">
        <f aca="true" t="shared" si="29" ref="DX4:DX15">IF(ISBLANK(DW4),0,0.5)</f>
        <v>0</v>
      </c>
      <c r="DY4" s="17"/>
      <c r="DZ4" s="52">
        <f aca="true" t="shared" si="30" ref="DZ4:DZ15">IF(ISBLANK(DY4),0,0.5)</f>
        <v>0</v>
      </c>
      <c r="EA4" s="17"/>
      <c r="EB4" s="52">
        <f aca="true" t="shared" si="31" ref="EB4:EB15">IF(ISBLANK(EA4),0,0.5)</f>
        <v>0</v>
      </c>
      <c r="EC4" s="17"/>
      <c r="ED4" s="52">
        <f>IF(ISBLANK(EC4),0,-1)</f>
        <v>0</v>
      </c>
      <c r="EE4" s="90"/>
      <c r="EF4" s="52"/>
      <c r="EG4" s="81">
        <f>U4+Z4+AE4+AS4+BA4+BW4+CM4+CO4+CV4+CZ4+DD4+DF4+DJ4+ED4+BG4+BM4+BU4+CI4+DP4+DR4+DT4+EF4</f>
        <v>6</v>
      </c>
    </row>
    <row r="5" spans="1:137" ht="1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aca="true" t="shared" si="32" ref="I5:I14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1096</v>
      </c>
      <c r="W5" s="23">
        <v>1331</v>
      </c>
      <c r="X5" s="60">
        <f t="shared" si="3"/>
        <v>0.8234410217881293</v>
      </c>
      <c r="Y5" s="42" t="s">
        <v>77</v>
      </c>
      <c r="Z5" s="52">
        <f t="shared" si="4"/>
        <v>1</v>
      </c>
      <c r="AA5" s="65">
        <v>582.5</v>
      </c>
      <c r="AB5" s="65">
        <v>767.4</v>
      </c>
      <c r="AC5" s="68">
        <f t="shared" si="5"/>
        <v>0.7590565545999479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aca="true" t="shared" si="33" ref="AH5:AH15">AF5/AG5</f>
        <v>#DIV/0!</v>
      </c>
      <c r="AI5" s="42" t="s">
        <v>255</v>
      </c>
      <c r="AJ5" s="52" t="e">
        <f aca="true" t="shared" si="34" ref="AJ5:AJ15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23">
        <v>0</v>
      </c>
      <c r="AQ5" s="32">
        <v>1743.4</v>
      </c>
      <c r="AR5" s="61">
        <f t="shared" si="8"/>
        <v>0</v>
      </c>
      <c r="AS5" s="52">
        <f aca="true" t="shared" si="35" ref="AS5:AS15">IF(AR5&gt;=0.4,2,IF(AR5&lt;0.2,-1,1))</f>
        <v>-1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19">
        <v>400.4</v>
      </c>
      <c r="AY5" s="98">
        <v>691.3</v>
      </c>
      <c r="AZ5" s="60">
        <f>AX5/AY5</f>
        <v>0.5791986113120209</v>
      </c>
      <c r="BA5" s="52">
        <f t="shared" si="11"/>
        <v>0</v>
      </c>
      <c r="BB5" s="95"/>
      <c r="BC5" s="32">
        <v>502.7</v>
      </c>
      <c r="BD5" s="97">
        <v>662.6</v>
      </c>
      <c r="BE5" s="90">
        <v>578.1</v>
      </c>
      <c r="BF5" s="42">
        <f t="shared" si="12"/>
        <v>0</v>
      </c>
      <c r="BG5" s="52">
        <f t="shared" si="13"/>
        <v>0</v>
      </c>
      <c r="BH5" s="19">
        <v>691.3</v>
      </c>
      <c r="BI5" s="19">
        <v>1205.8</v>
      </c>
      <c r="BJ5" s="19">
        <v>319.8</v>
      </c>
      <c r="BK5" s="19">
        <v>852.7</v>
      </c>
      <c r="BL5" s="61">
        <f t="shared" si="14"/>
        <v>1.5286535912362709</v>
      </c>
      <c r="BM5" s="52">
        <f t="shared" si="15"/>
        <v>1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22">
        <v>31.9</v>
      </c>
      <c r="CK5" s="22">
        <v>50.4</v>
      </c>
      <c r="CL5" s="60">
        <f aca="true" t="shared" si="36" ref="CL5:CL15">CJ5/CK5</f>
        <v>0.6329365079365079</v>
      </c>
      <c r="CM5" s="52">
        <f aca="true" t="shared" si="37" ref="CM5:CM48">IF(CL5&lt;1,1,0)</f>
        <v>1</v>
      </c>
      <c r="CN5" s="48"/>
      <c r="CO5" s="52">
        <f t="shared" si="21"/>
        <v>0</v>
      </c>
      <c r="CP5" s="23">
        <v>0</v>
      </c>
      <c r="CQ5" s="23">
        <v>1</v>
      </c>
      <c r="CR5" s="23">
        <v>1</v>
      </c>
      <c r="CS5" s="23">
        <v>0</v>
      </c>
      <c r="CT5" s="23">
        <v>0</v>
      </c>
      <c r="CU5" s="42">
        <f t="shared" si="22"/>
        <v>2</v>
      </c>
      <c r="CV5" s="52">
        <f t="shared" si="23"/>
        <v>0</v>
      </c>
      <c r="CW5" s="110">
        <v>70.1</v>
      </c>
      <c r="CX5" s="32">
        <v>45</v>
      </c>
      <c r="CY5" s="42">
        <v>0</v>
      </c>
      <c r="CZ5" s="52">
        <f aca="true" t="shared" si="38" ref="CZ5:CZ15">IF(AND(CY5&gt;=0.98,CY5&lt;=1.02),1,0)</f>
        <v>0</v>
      </c>
      <c r="DA5" s="90">
        <v>20.2</v>
      </c>
      <c r="DB5" s="90">
        <v>52</v>
      </c>
      <c r="DC5" s="42">
        <f aca="true" t="shared" si="39" ref="DC5:DC48">DA5/DB5</f>
        <v>0.38846153846153847</v>
      </c>
      <c r="DD5" s="52">
        <f>IF(AND(DC5&gt;=0.98,DC5&lt;=1.02),1,0)</f>
        <v>0</v>
      </c>
      <c r="DE5" s="90">
        <v>0</v>
      </c>
      <c r="DF5" s="52">
        <v>0</v>
      </c>
      <c r="DG5" s="90">
        <v>42.8</v>
      </c>
      <c r="DH5" s="90">
        <v>18.3</v>
      </c>
      <c r="DI5" s="42">
        <f t="shared" si="24"/>
        <v>2.33879781420765</v>
      </c>
      <c r="DJ5" s="52">
        <f t="shared" si="25"/>
        <v>0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aca="true" t="shared" si="40" ref="ED5:ED15">IF(ISBLANK(EC5),0,-1)</f>
        <v>0</v>
      </c>
      <c r="EE5" s="90"/>
      <c r="EF5" s="52"/>
      <c r="EG5" s="81">
        <f aca="true" t="shared" si="41" ref="EG5:EG15">U5+Z5+AE5+AS5+BA5+BW5+CM5+CO5+CV5+CZ5+DD5+DF5+DJ5+ED5+BG5+BM5+BU5+CI5+DP5+DR5+DT5+EF5</f>
        <v>5</v>
      </c>
    </row>
    <row r="6" spans="1:137" ht="1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968</v>
      </c>
      <c r="W6" s="23">
        <v>1178</v>
      </c>
      <c r="X6" s="60">
        <f t="shared" si="3"/>
        <v>0.8217317487266553</v>
      </c>
      <c r="Y6" s="42" t="s">
        <v>77</v>
      </c>
      <c r="Z6" s="52">
        <f t="shared" si="4"/>
        <v>1</v>
      </c>
      <c r="AA6" s="65">
        <v>537.5</v>
      </c>
      <c r="AB6" s="65">
        <v>716.4</v>
      </c>
      <c r="AC6" s="68">
        <f t="shared" si="5"/>
        <v>0.7502791736460078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23">
        <v>0</v>
      </c>
      <c r="AQ6" s="32">
        <v>1032.4</v>
      </c>
      <c r="AR6" s="61">
        <f t="shared" si="8"/>
        <v>0</v>
      </c>
      <c r="AS6" s="52">
        <f t="shared" si="35"/>
        <v>-1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19">
        <v>329.8</v>
      </c>
      <c r="AY6" s="98">
        <v>410.5</v>
      </c>
      <c r="AZ6" s="60">
        <f>AX6/AY6</f>
        <v>0.8034104750304507</v>
      </c>
      <c r="BA6" s="52">
        <f>IF(AND(AZ6&gt;=0.95,AZ6&lt;=1.05),1,IF(OR(AND(AZ6&gt;=0.85,AZ6&lt;0.95),AND(AZ6&gt;1.05,AZ6&lt;=1.15)),0.5,0))</f>
        <v>0</v>
      </c>
      <c r="BB6" s="95"/>
      <c r="BC6" s="32">
        <v>333.9</v>
      </c>
      <c r="BD6" s="90">
        <v>425.9</v>
      </c>
      <c r="BE6" s="90">
        <v>272.6</v>
      </c>
      <c r="BF6" s="42">
        <f t="shared" si="12"/>
        <v>0</v>
      </c>
      <c r="BG6" s="52">
        <f t="shared" si="13"/>
        <v>0</v>
      </c>
      <c r="BH6" s="19">
        <v>445.5</v>
      </c>
      <c r="BI6" s="19">
        <v>420.5</v>
      </c>
      <c r="BJ6" s="19">
        <v>114.7</v>
      </c>
      <c r="BK6" s="19">
        <v>429.8</v>
      </c>
      <c r="BL6" s="61">
        <f t="shared" si="14"/>
        <v>3.9699469328559123</v>
      </c>
      <c r="BM6" s="52">
        <f t="shared" si="15"/>
        <v>1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aca="true" t="shared" si="42" ref="CH6:CH15">(CD6/CE6)/(CF6/CG6)</f>
        <v>#DIV/0!</v>
      </c>
      <c r="CI6" s="76">
        <f t="shared" si="20"/>
        <v>1</v>
      </c>
      <c r="CJ6" s="22">
        <v>31.3</v>
      </c>
      <c r="CK6" s="22">
        <v>49.8</v>
      </c>
      <c r="CL6" s="60">
        <f t="shared" si="36"/>
        <v>0.6285140562248996</v>
      </c>
      <c r="CM6" s="52">
        <f t="shared" si="37"/>
        <v>1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0</v>
      </c>
      <c r="CT6" s="23">
        <v>0</v>
      </c>
      <c r="CU6" s="42">
        <f t="shared" si="22"/>
        <v>6</v>
      </c>
      <c r="CV6" s="52">
        <f t="shared" si="23"/>
        <v>1</v>
      </c>
      <c r="CW6" s="110">
        <v>59.7</v>
      </c>
      <c r="CX6" s="32">
        <v>27</v>
      </c>
      <c r="CY6" s="42">
        <v>0</v>
      </c>
      <c r="CZ6" s="52">
        <v>0</v>
      </c>
      <c r="DA6" s="90">
        <v>0</v>
      </c>
      <c r="DB6" s="90">
        <v>0</v>
      </c>
      <c r="DC6" s="42">
        <v>0</v>
      </c>
      <c r="DD6" s="52">
        <f>IF(AND(DC6&gt;=0.98,DC6&lt;=1.02),1,0)</f>
        <v>0</v>
      </c>
      <c r="DE6" s="90">
        <v>3</v>
      </c>
      <c r="DF6" s="52">
        <v>1</v>
      </c>
      <c r="DG6" s="90">
        <v>42.8</v>
      </c>
      <c r="DH6" s="90">
        <v>35.2</v>
      </c>
      <c r="DI6" s="42">
        <f>DG6/DH6</f>
        <v>1.2159090909090908</v>
      </c>
      <c r="DJ6" s="52">
        <f>IF(AND(DI6&gt;=0.98,DI6&lt;=1.02),1,0)</f>
        <v>0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7</v>
      </c>
    </row>
    <row r="7" spans="1:137" ht="1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927.5</v>
      </c>
      <c r="W7" s="23">
        <v>1030</v>
      </c>
      <c r="X7" s="60">
        <f t="shared" si="3"/>
        <v>0.9004854368932039</v>
      </c>
      <c r="Y7" s="42" t="s">
        <v>77</v>
      </c>
      <c r="Z7" s="52">
        <f t="shared" si="4"/>
        <v>1</v>
      </c>
      <c r="AA7" s="65">
        <v>473.8</v>
      </c>
      <c r="AB7" s="65">
        <v>626.1</v>
      </c>
      <c r="AC7" s="68">
        <f t="shared" si="5"/>
        <v>0.7567481233029867</v>
      </c>
      <c r="AD7" s="42" t="s">
        <v>77</v>
      </c>
      <c r="AE7" s="52">
        <f t="shared" si="6"/>
        <v>1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23">
        <v>123.8</v>
      </c>
      <c r="AQ7" s="32">
        <v>900</v>
      </c>
      <c r="AR7" s="61">
        <f>AP7/AQ7</f>
        <v>0.13755555555555554</v>
      </c>
      <c r="AS7" s="52">
        <f t="shared" si="35"/>
        <v>-1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19">
        <v>230.8</v>
      </c>
      <c r="AY7" s="98">
        <v>326.1</v>
      </c>
      <c r="AZ7" s="60">
        <f>AX7/AY7</f>
        <v>0.7077583563324134</v>
      </c>
      <c r="BA7" s="52">
        <f t="shared" si="11"/>
        <v>0</v>
      </c>
      <c r="BB7" s="95"/>
      <c r="BC7" s="32">
        <v>198.1</v>
      </c>
      <c r="BD7" s="90">
        <v>451</v>
      </c>
      <c r="BE7" s="90">
        <v>250.9</v>
      </c>
      <c r="BF7" s="42">
        <f t="shared" si="12"/>
        <v>0</v>
      </c>
      <c r="BG7" s="52">
        <f t="shared" si="13"/>
        <v>0</v>
      </c>
      <c r="BH7" s="19">
        <v>369.1</v>
      </c>
      <c r="BI7" s="19">
        <v>430.5</v>
      </c>
      <c r="BJ7" s="19">
        <v>158.9</v>
      </c>
      <c r="BK7" s="19">
        <v>391.6</v>
      </c>
      <c r="BL7" s="61">
        <f t="shared" si="14"/>
        <v>2.1129522143014294</v>
      </c>
      <c r="BM7" s="52">
        <f t="shared" si="15"/>
        <v>1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22">
        <v>9.7</v>
      </c>
      <c r="CK7" s="22">
        <v>14.9</v>
      </c>
      <c r="CL7" s="60">
        <f t="shared" si="36"/>
        <v>0.6510067114093959</v>
      </c>
      <c r="CM7" s="52">
        <f t="shared" si="37"/>
        <v>1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110">
        <v>6.4</v>
      </c>
      <c r="CX7" s="32">
        <v>0</v>
      </c>
      <c r="CY7" s="42">
        <v>0</v>
      </c>
      <c r="CZ7" s="52">
        <f t="shared" si="38"/>
        <v>0</v>
      </c>
      <c r="DA7" s="90">
        <v>43</v>
      </c>
      <c r="DB7" s="90">
        <v>73</v>
      </c>
      <c r="DC7" s="42">
        <f>DA7/DB7</f>
        <v>0.589041095890411</v>
      </c>
      <c r="DD7" s="52">
        <f>IF(AND(DC7&gt;=0.98,DC7&lt;=1.02),1,0)</f>
        <v>0</v>
      </c>
      <c r="DE7" s="90">
        <v>3</v>
      </c>
      <c r="DF7" s="52">
        <v>0</v>
      </c>
      <c r="DG7" s="90">
        <v>20.2</v>
      </c>
      <c r="DH7" s="90">
        <v>12</v>
      </c>
      <c r="DI7" s="42">
        <f>DG7/DH7</f>
        <v>1.6833333333333333</v>
      </c>
      <c r="DJ7" s="52">
        <f>IF(AND(DI7&gt;=0.98,DI7&lt;=1.02),1,0)</f>
        <v>0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>
        <f t="shared" si="41"/>
        <v>5</v>
      </c>
    </row>
    <row r="8" spans="1:151" s="6" customFormat="1" ht="1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1172</v>
      </c>
      <c r="W8" s="23">
        <v>1180</v>
      </c>
      <c r="X8" s="61">
        <f t="shared" si="3"/>
        <v>0.9932203389830508</v>
      </c>
      <c r="Y8" s="42" t="s">
        <v>77</v>
      </c>
      <c r="Z8" s="52">
        <f t="shared" si="4"/>
        <v>1</v>
      </c>
      <c r="AA8" s="65">
        <v>522</v>
      </c>
      <c r="AB8" s="65">
        <v>716.7</v>
      </c>
      <c r="AC8" s="69">
        <f t="shared" si="5"/>
        <v>0.7283382168271243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23">
        <v>0</v>
      </c>
      <c r="AQ8" s="32">
        <v>1114.8</v>
      </c>
      <c r="AR8" s="61">
        <f t="shared" si="8"/>
        <v>0</v>
      </c>
      <c r="AS8" s="52">
        <f t="shared" si="35"/>
        <v>-1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19">
        <v>530.8</v>
      </c>
      <c r="AY8" s="98">
        <v>690.4</v>
      </c>
      <c r="AZ8" s="61">
        <f>AX8/AY8</f>
        <v>0.76882966396292</v>
      </c>
      <c r="BA8" s="63">
        <f t="shared" si="11"/>
        <v>0</v>
      </c>
      <c r="BB8" s="96"/>
      <c r="BC8" s="32">
        <v>266</v>
      </c>
      <c r="BD8" s="97">
        <v>454</v>
      </c>
      <c r="BE8" s="90">
        <v>394.8</v>
      </c>
      <c r="BF8" s="42">
        <f t="shared" si="12"/>
        <v>0</v>
      </c>
      <c r="BG8" s="52">
        <f t="shared" si="13"/>
        <v>0</v>
      </c>
      <c r="BH8" s="19">
        <v>690.4</v>
      </c>
      <c r="BI8" s="19">
        <v>1057.8</v>
      </c>
      <c r="BJ8" s="19">
        <v>301.6</v>
      </c>
      <c r="BK8" s="19">
        <v>891.4</v>
      </c>
      <c r="BL8" s="61">
        <f t="shared" si="14"/>
        <v>1.929027915903735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22">
        <v>121.7</v>
      </c>
      <c r="CK8" s="22">
        <v>147.2</v>
      </c>
      <c r="CL8" s="60">
        <f t="shared" si="36"/>
        <v>0.8267663043478262</v>
      </c>
      <c r="CM8" s="52">
        <f t="shared" si="37"/>
        <v>1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2</v>
      </c>
      <c r="CT8" s="23">
        <v>2</v>
      </c>
      <c r="CU8" s="42">
        <f t="shared" si="22"/>
        <v>7</v>
      </c>
      <c r="CV8" s="52">
        <f t="shared" si="23"/>
        <v>1</v>
      </c>
      <c r="CW8" s="110">
        <v>91.2</v>
      </c>
      <c r="CX8" s="19">
        <v>22.3</v>
      </c>
      <c r="CY8" s="42">
        <f>CW8/CX8</f>
        <v>4.089686098654709</v>
      </c>
      <c r="CZ8" s="52">
        <f t="shared" si="38"/>
        <v>0</v>
      </c>
      <c r="DA8" s="90">
        <v>0</v>
      </c>
      <c r="DB8" s="90">
        <v>0</v>
      </c>
      <c r="DC8" s="42">
        <v>0</v>
      </c>
      <c r="DD8" s="52">
        <v>0</v>
      </c>
      <c r="DE8" s="90">
        <v>2</v>
      </c>
      <c r="DF8" s="52">
        <v>1</v>
      </c>
      <c r="DG8" s="90">
        <v>90.9</v>
      </c>
      <c r="DH8" s="90">
        <v>36.8</v>
      </c>
      <c r="DI8" s="42">
        <f t="shared" si="24"/>
        <v>2.4701086956521743</v>
      </c>
      <c r="DJ8" s="52">
        <f t="shared" si="25"/>
        <v>0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>
        <f t="shared" si="41"/>
        <v>7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37" ht="15" customHeight="1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1263.6</v>
      </c>
      <c r="W9" s="23">
        <v>1332</v>
      </c>
      <c r="X9" s="60">
        <f t="shared" si="3"/>
        <v>0.9486486486486486</v>
      </c>
      <c r="Y9" s="42" t="s">
        <v>77</v>
      </c>
      <c r="Z9" s="52">
        <f t="shared" si="4"/>
        <v>1</v>
      </c>
      <c r="AA9" s="65">
        <v>547.2</v>
      </c>
      <c r="AB9" s="65">
        <v>767.4</v>
      </c>
      <c r="AC9" s="68">
        <f t="shared" si="5"/>
        <v>0.7130570758405005</v>
      </c>
      <c r="AD9" s="42" t="s">
        <v>77</v>
      </c>
      <c r="AE9" s="52">
        <f t="shared" si="6"/>
        <v>1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23">
        <v>0</v>
      </c>
      <c r="AQ9" s="94">
        <v>1697.7</v>
      </c>
      <c r="AR9" s="61">
        <f>AP9/AQ9</f>
        <v>0</v>
      </c>
      <c r="AS9" s="52">
        <f t="shared" si="35"/>
        <v>-1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19">
        <v>530.4</v>
      </c>
      <c r="AY9" s="98">
        <v>710.7</v>
      </c>
      <c r="AZ9" s="60">
        <f>AX8/AY8</f>
        <v>0.76882966396292</v>
      </c>
      <c r="BA9" s="52">
        <f t="shared" si="11"/>
        <v>0</v>
      </c>
      <c r="BB9" s="95"/>
      <c r="BC9" s="32">
        <v>461</v>
      </c>
      <c r="BD9" s="90">
        <v>556.7</v>
      </c>
      <c r="BE9" s="90">
        <v>680</v>
      </c>
      <c r="BF9" s="42">
        <f t="shared" si="12"/>
        <v>0</v>
      </c>
      <c r="BG9" s="52">
        <f t="shared" si="13"/>
        <v>0</v>
      </c>
      <c r="BH9" s="19">
        <v>710.7</v>
      </c>
      <c r="BI9" s="19">
        <v>1072</v>
      </c>
      <c r="BJ9" s="19">
        <v>514.4</v>
      </c>
      <c r="BK9" s="19">
        <v>1010.1</v>
      </c>
      <c r="BL9" s="61">
        <f t="shared" si="14"/>
        <v>1.3018319959785059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0</v>
      </c>
      <c r="BW9" s="52">
        <f t="shared" si="17"/>
        <v>0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22">
        <v>13.9</v>
      </c>
      <c r="CK9" s="22">
        <v>77.5</v>
      </c>
      <c r="CL9" s="60">
        <f t="shared" si="36"/>
        <v>0.17935483870967742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2</v>
      </c>
      <c r="CR9" s="23">
        <v>2</v>
      </c>
      <c r="CS9" s="23">
        <v>0</v>
      </c>
      <c r="CT9" s="23">
        <v>0</v>
      </c>
      <c r="CU9" s="42">
        <f t="shared" si="22"/>
        <v>4</v>
      </c>
      <c r="CV9" s="52">
        <f t="shared" si="23"/>
        <v>0</v>
      </c>
      <c r="CW9" s="110">
        <v>91.5</v>
      </c>
      <c r="CX9" s="32">
        <v>52</v>
      </c>
      <c r="CY9" s="42">
        <v>0</v>
      </c>
      <c r="CZ9" s="52">
        <f t="shared" si="38"/>
        <v>0</v>
      </c>
      <c r="DA9" s="90">
        <v>40</v>
      </c>
      <c r="DB9" s="90">
        <v>54</v>
      </c>
      <c r="DC9" s="42">
        <f t="shared" si="39"/>
        <v>0.7407407407407407</v>
      </c>
      <c r="DD9" s="52">
        <f aca="true" t="shared" si="43" ref="DD9:DD14">IF(AND(DC9&gt;=0.98,DC9&lt;=1.02),1,0)</f>
        <v>0</v>
      </c>
      <c r="DE9" s="90">
        <v>0</v>
      </c>
      <c r="DF9" s="52">
        <v>0</v>
      </c>
      <c r="DG9" s="90">
        <v>58.1</v>
      </c>
      <c r="DH9" s="90">
        <v>68.9</v>
      </c>
      <c r="DI9" s="42">
        <f>DG9/DH9</f>
        <v>0.8432510885341074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5</v>
      </c>
    </row>
    <row r="10" spans="1:137" ht="1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975.8</v>
      </c>
      <c r="W10" s="23">
        <v>1030</v>
      </c>
      <c r="X10" s="60">
        <f t="shared" si="3"/>
        <v>0.947378640776699</v>
      </c>
      <c r="Y10" s="42" t="s">
        <v>77</v>
      </c>
      <c r="Z10" s="52">
        <f t="shared" si="4"/>
        <v>1</v>
      </c>
      <c r="AA10" s="65">
        <v>489.7</v>
      </c>
      <c r="AB10" s="65">
        <v>651.2</v>
      </c>
      <c r="AC10" s="68">
        <f t="shared" si="5"/>
        <v>0.7519963144963144</v>
      </c>
      <c r="AD10" s="42" t="s">
        <v>77</v>
      </c>
      <c r="AE10" s="52">
        <f t="shared" si="6"/>
        <v>1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23">
        <v>0</v>
      </c>
      <c r="AQ10" s="94">
        <v>960.6</v>
      </c>
      <c r="AR10" s="61">
        <f t="shared" si="8"/>
        <v>0</v>
      </c>
      <c r="AS10" s="52">
        <f t="shared" si="35"/>
        <v>-1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19">
        <v>214.7</v>
      </c>
      <c r="AY10" s="98">
        <v>341.5</v>
      </c>
      <c r="AZ10" s="60">
        <f>AX9/AY9</f>
        <v>0.7463064584212747</v>
      </c>
      <c r="BA10" s="52">
        <f t="shared" si="11"/>
        <v>0</v>
      </c>
      <c r="BB10" s="95"/>
      <c r="BC10" s="32">
        <v>280.5</v>
      </c>
      <c r="BD10" s="90">
        <v>286.5</v>
      </c>
      <c r="BE10" s="90">
        <v>393.6</v>
      </c>
      <c r="BF10" s="42">
        <f t="shared" si="12"/>
        <v>0</v>
      </c>
      <c r="BG10" s="52">
        <f t="shared" si="13"/>
        <v>0</v>
      </c>
      <c r="BH10" s="19">
        <v>341.5</v>
      </c>
      <c r="BI10" s="19">
        <v>526.5</v>
      </c>
      <c r="BJ10" s="19">
        <v>181.9</v>
      </c>
      <c r="BK10" s="19">
        <v>535.8</v>
      </c>
      <c r="BL10" s="61">
        <f t="shared" si="14"/>
        <v>1.9105673102374585</v>
      </c>
      <c r="BM10" s="52">
        <f t="shared" si="15"/>
        <v>1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22">
        <v>24.2</v>
      </c>
      <c r="CK10" s="22">
        <v>90.7</v>
      </c>
      <c r="CL10" s="60">
        <f t="shared" si="36"/>
        <v>0.26681367144432194</v>
      </c>
      <c r="CM10" s="52">
        <f t="shared" si="37"/>
        <v>1</v>
      </c>
      <c r="CN10" s="48"/>
      <c r="CO10" s="52">
        <f t="shared" si="21"/>
        <v>0</v>
      </c>
      <c r="CP10" s="23">
        <v>0</v>
      </c>
      <c r="CQ10" s="23">
        <v>0</v>
      </c>
      <c r="CR10" s="23">
        <v>1</v>
      </c>
      <c r="CS10" s="23">
        <v>0</v>
      </c>
      <c r="CT10" s="23">
        <v>0</v>
      </c>
      <c r="CU10" s="42">
        <f t="shared" si="22"/>
        <v>1</v>
      </c>
      <c r="CV10" s="52">
        <f t="shared" si="23"/>
        <v>0</v>
      </c>
      <c r="CW10" s="110">
        <v>21.4</v>
      </c>
      <c r="CX10" s="32">
        <v>2.8</v>
      </c>
      <c r="CY10" s="42">
        <f>CW10/CX10</f>
        <v>7.642857142857143</v>
      </c>
      <c r="CZ10" s="52">
        <f t="shared" si="38"/>
        <v>0</v>
      </c>
      <c r="DA10" s="90">
        <v>0</v>
      </c>
      <c r="DB10" s="90">
        <v>0</v>
      </c>
      <c r="DC10" s="42" t="e">
        <f t="shared" si="39"/>
        <v>#DIV/0!</v>
      </c>
      <c r="DD10" s="52" t="e">
        <f t="shared" si="43"/>
        <v>#DIV/0!</v>
      </c>
      <c r="DE10" s="90">
        <v>3</v>
      </c>
      <c r="DF10" s="52">
        <v>0</v>
      </c>
      <c r="DG10" s="90">
        <v>45.4</v>
      </c>
      <c r="DH10" s="90">
        <v>32.1</v>
      </c>
      <c r="DI10" s="42">
        <f t="shared" si="24"/>
        <v>1.4143302180685358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 t="e">
        <f t="shared" si="41"/>
        <v>#DIV/0!</v>
      </c>
    </row>
    <row r="11" spans="1:137" ht="1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1095.4</v>
      </c>
      <c r="W11" s="23">
        <v>1403</v>
      </c>
      <c r="X11" s="60">
        <f t="shared" si="3"/>
        <v>0.7807555238774057</v>
      </c>
      <c r="Y11" s="42" t="s">
        <v>77</v>
      </c>
      <c r="Z11" s="52">
        <f t="shared" si="4"/>
        <v>1</v>
      </c>
      <c r="AA11" s="65">
        <v>504.6</v>
      </c>
      <c r="AB11" s="65">
        <v>717.8</v>
      </c>
      <c r="AC11" s="68">
        <f t="shared" si="5"/>
        <v>0.7029813318473113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23">
        <v>0</v>
      </c>
      <c r="AQ11" s="32">
        <v>1674.4</v>
      </c>
      <c r="AR11" s="61">
        <f t="shared" si="8"/>
        <v>0</v>
      </c>
      <c r="AS11" s="52">
        <f t="shared" si="35"/>
        <v>-1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19">
        <v>579</v>
      </c>
      <c r="AY11" s="98">
        <v>585.6</v>
      </c>
      <c r="AZ11" s="60">
        <f>AX11/AY11</f>
        <v>0.9887295081967212</v>
      </c>
      <c r="BA11" s="52">
        <f t="shared" si="11"/>
        <v>1</v>
      </c>
      <c r="BB11" s="95"/>
      <c r="BC11" s="32">
        <v>606</v>
      </c>
      <c r="BD11" s="90">
        <v>625.6</v>
      </c>
      <c r="BE11" s="90">
        <v>442.8</v>
      </c>
      <c r="BF11" s="42">
        <f t="shared" si="12"/>
        <v>0</v>
      </c>
      <c r="BG11" s="52">
        <f t="shared" si="13"/>
        <v>0</v>
      </c>
      <c r="BH11" s="19">
        <v>675.5</v>
      </c>
      <c r="BI11" s="19">
        <v>835.4</v>
      </c>
      <c r="BJ11" s="19">
        <v>445.6</v>
      </c>
      <c r="BK11" s="19">
        <v>663.9</v>
      </c>
      <c r="BL11" s="61">
        <f t="shared" si="14"/>
        <v>1.2047262376380183</v>
      </c>
      <c r="BM11" s="52">
        <f t="shared" si="15"/>
        <v>1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22">
        <v>18.1</v>
      </c>
      <c r="CK11" s="22">
        <v>55.1</v>
      </c>
      <c r="CL11" s="60">
        <f t="shared" si="36"/>
        <v>0.32849364791288566</v>
      </c>
      <c r="CM11" s="52">
        <f t="shared" si="37"/>
        <v>1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2</v>
      </c>
      <c r="CT11" s="23">
        <v>2</v>
      </c>
      <c r="CU11" s="42">
        <f t="shared" si="22"/>
        <v>7</v>
      </c>
      <c r="CV11" s="52">
        <f t="shared" si="23"/>
        <v>1</v>
      </c>
      <c r="CW11" s="110">
        <v>56.3</v>
      </c>
      <c r="CX11" s="32">
        <v>26.8</v>
      </c>
      <c r="CY11" s="42">
        <v>0</v>
      </c>
      <c r="CZ11" s="52">
        <f t="shared" si="38"/>
        <v>0</v>
      </c>
      <c r="DA11" s="90">
        <v>49.1</v>
      </c>
      <c r="DB11" s="90">
        <v>51.2</v>
      </c>
      <c r="DC11" s="42">
        <f t="shared" si="39"/>
        <v>0.958984375</v>
      </c>
      <c r="DD11" s="52">
        <f t="shared" si="43"/>
        <v>0</v>
      </c>
      <c r="DE11" s="90">
        <v>0</v>
      </c>
      <c r="DF11" s="52">
        <v>0</v>
      </c>
      <c r="DG11" s="90">
        <v>45.3</v>
      </c>
      <c r="DH11" s="90">
        <v>16</v>
      </c>
      <c r="DI11" s="42">
        <f t="shared" si="24"/>
        <v>2.83125</v>
      </c>
      <c r="DJ11" s="52">
        <f t="shared" si="25"/>
        <v>0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>
        <f t="shared" si="41"/>
        <v>7</v>
      </c>
    </row>
    <row r="12" spans="1:137" ht="1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1089.7</v>
      </c>
      <c r="W12" s="23">
        <v>1325</v>
      </c>
      <c r="X12" s="60">
        <f t="shared" si="3"/>
        <v>0.8224150943396227</v>
      </c>
      <c r="Y12" s="42" t="s">
        <v>77</v>
      </c>
      <c r="Z12" s="52">
        <f t="shared" si="4"/>
        <v>1</v>
      </c>
      <c r="AA12" s="65">
        <v>618.3</v>
      </c>
      <c r="AB12" s="65">
        <v>826.4</v>
      </c>
      <c r="AC12" s="68">
        <f t="shared" si="5"/>
        <v>0.7481848983543078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23">
        <v>0</v>
      </c>
      <c r="AQ12" s="94">
        <v>1595.4</v>
      </c>
      <c r="AR12" s="61">
        <f t="shared" si="8"/>
        <v>0</v>
      </c>
      <c r="AS12" s="52">
        <f t="shared" si="35"/>
        <v>-1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19">
        <v>544.8</v>
      </c>
      <c r="AY12" s="98">
        <v>739.2</v>
      </c>
      <c r="AZ12" s="60">
        <f>AX12/AY12</f>
        <v>0.7370129870129869</v>
      </c>
      <c r="BA12" s="52">
        <f t="shared" si="11"/>
        <v>0</v>
      </c>
      <c r="BB12" s="95"/>
      <c r="BC12" s="32">
        <v>385.2</v>
      </c>
      <c r="BD12" s="90">
        <v>624.1</v>
      </c>
      <c r="BE12" s="90">
        <v>586.1</v>
      </c>
      <c r="BF12" s="42">
        <f t="shared" si="12"/>
        <v>0</v>
      </c>
      <c r="BG12" s="52">
        <f t="shared" si="13"/>
        <v>0</v>
      </c>
      <c r="BH12" s="19">
        <v>739.2</v>
      </c>
      <c r="BI12" s="19">
        <v>768.8</v>
      </c>
      <c r="BJ12" s="19">
        <v>251.2</v>
      </c>
      <c r="BK12" s="19">
        <v>891.8</v>
      </c>
      <c r="BL12" s="61">
        <f t="shared" si="14"/>
        <v>3.4134725637439773</v>
      </c>
      <c r="BM12" s="52">
        <f t="shared" si="15"/>
        <v>1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22">
        <v>42.1</v>
      </c>
      <c r="CK12" s="22">
        <v>74.1</v>
      </c>
      <c r="CL12" s="60">
        <f t="shared" si="36"/>
        <v>0.5681511470985156</v>
      </c>
      <c r="CM12" s="52">
        <f t="shared" si="37"/>
        <v>1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3</v>
      </c>
      <c r="CT12" s="23">
        <v>3</v>
      </c>
      <c r="CU12" s="42">
        <f t="shared" si="22"/>
        <v>9</v>
      </c>
      <c r="CV12" s="52">
        <f t="shared" si="23"/>
        <v>1</v>
      </c>
      <c r="CW12" s="110">
        <v>49</v>
      </c>
      <c r="CX12" s="32">
        <v>35.6</v>
      </c>
      <c r="CY12" s="42">
        <f>CW12/CX12</f>
        <v>1.3764044943820224</v>
      </c>
      <c r="CZ12" s="52">
        <f t="shared" si="38"/>
        <v>0</v>
      </c>
      <c r="DA12" s="90">
        <v>0</v>
      </c>
      <c r="DB12" s="90">
        <v>0</v>
      </c>
      <c r="DC12" s="42" t="e">
        <f>DA12/DB12</f>
        <v>#DIV/0!</v>
      </c>
      <c r="DD12" s="52" t="e">
        <f t="shared" si="43"/>
        <v>#DIV/0!</v>
      </c>
      <c r="DE12" s="90">
        <v>0</v>
      </c>
      <c r="DF12" s="52">
        <v>0</v>
      </c>
      <c r="DG12" s="90">
        <v>35.3</v>
      </c>
      <c r="DH12" s="90">
        <v>34</v>
      </c>
      <c r="DI12" s="42">
        <f>DG12/DH12</f>
        <v>1.038235294117647</v>
      </c>
      <c r="DJ12" s="52">
        <f>IF(AND(DI12&gt;=0.98,DI12&lt;=1.02),1,0)</f>
        <v>0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 t="e">
        <f t="shared" si="41"/>
        <v>#DIV/0!</v>
      </c>
    </row>
    <row r="13" spans="1:137" ht="1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829.3</v>
      </c>
      <c r="W13" s="23">
        <v>1032</v>
      </c>
      <c r="X13" s="60">
        <f t="shared" si="3"/>
        <v>0.8035852713178294</v>
      </c>
      <c r="Y13" s="42" t="s">
        <v>77</v>
      </c>
      <c r="Z13" s="52">
        <f t="shared" si="4"/>
        <v>1</v>
      </c>
      <c r="AA13" s="65">
        <v>468.7</v>
      </c>
      <c r="AB13" s="65">
        <v>623.8</v>
      </c>
      <c r="AC13" s="68">
        <f t="shared" si="5"/>
        <v>0.7513626162231485</v>
      </c>
      <c r="AD13" s="42" t="s">
        <v>77</v>
      </c>
      <c r="AE13" s="52">
        <f t="shared" si="6"/>
        <v>1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23">
        <v>0</v>
      </c>
      <c r="AQ13" s="32">
        <v>1052.8</v>
      </c>
      <c r="AR13" s="61">
        <f t="shared" si="8"/>
        <v>0</v>
      </c>
      <c r="AS13" s="52">
        <f t="shared" si="35"/>
        <v>-1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19">
        <v>353.1</v>
      </c>
      <c r="AY13" s="98">
        <v>475.2</v>
      </c>
      <c r="AZ13" s="60">
        <f>AX13/AY13</f>
        <v>0.7430555555555556</v>
      </c>
      <c r="BA13" s="52">
        <f t="shared" si="11"/>
        <v>0</v>
      </c>
      <c r="BB13" s="95"/>
      <c r="BC13" s="32">
        <v>292.8</v>
      </c>
      <c r="BD13" s="90">
        <v>335.9</v>
      </c>
      <c r="BE13" s="90">
        <v>424.1</v>
      </c>
      <c r="BF13" s="42">
        <f t="shared" si="12"/>
        <v>0</v>
      </c>
      <c r="BG13" s="52">
        <f t="shared" si="13"/>
        <v>0</v>
      </c>
      <c r="BH13" s="19">
        <v>475.2</v>
      </c>
      <c r="BI13" s="19">
        <v>391.6</v>
      </c>
      <c r="BJ13" s="19">
        <v>172</v>
      </c>
      <c r="BK13" s="19">
        <v>395.8</v>
      </c>
      <c r="BL13" s="61">
        <f t="shared" si="14"/>
        <v>2.792422262869088</v>
      </c>
      <c r="BM13" s="52">
        <f t="shared" si="15"/>
        <v>1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22">
        <v>11</v>
      </c>
      <c r="CK13" s="22">
        <v>29.3</v>
      </c>
      <c r="CL13" s="60">
        <f t="shared" si="36"/>
        <v>0.37542662116040953</v>
      </c>
      <c r="CM13" s="52">
        <f t="shared" si="37"/>
        <v>1</v>
      </c>
      <c r="CN13" s="48"/>
      <c r="CO13" s="52">
        <f t="shared" si="21"/>
        <v>0</v>
      </c>
      <c r="CP13" s="23">
        <v>0</v>
      </c>
      <c r="CQ13" s="23">
        <v>0</v>
      </c>
      <c r="CR13" s="23">
        <v>2</v>
      </c>
      <c r="CS13" s="23">
        <v>6</v>
      </c>
      <c r="CT13" s="23">
        <v>6</v>
      </c>
      <c r="CU13" s="42">
        <f>CP13+CQ13+CR13+CS13+CT13</f>
        <v>14</v>
      </c>
      <c r="CV13" s="52">
        <f t="shared" si="23"/>
        <v>1</v>
      </c>
      <c r="CW13" s="110">
        <v>18.5</v>
      </c>
      <c r="CX13" s="32">
        <v>0</v>
      </c>
      <c r="CY13" s="42">
        <v>0</v>
      </c>
      <c r="CZ13" s="52">
        <f t="shared" si="38"/>
        <v>0</v>
      </c>
      <c r="DA13" s="90">
        <v>0</v>
      </c>
      <c r="DB13" s="90">
        <v>0</v>
      </c>
      <c r="DC13" s="42" t="e">
        <f>DA13/DB13</f>
        <v>#DIV/0!</v>
      </c>
      <c r="DD13" s="52" t="e">
        <f>IF(AND(DC13&gt;=0.98,DC13&lt;=1.02),1,0)</f>
        <v>#DIV/0!</v>
      </c>
      <c r="DE13" s="90">
        <v>6</v>
      </c>
      <c r="DF13" s="52">
        <v>0</v>
      </c>
      <c r="DG13" s="90">
        <v>99.7</v>
      </c>
      <c r="DH13" s="90">
        <v>71.5</v>
      </c>
      <c r="DI13" s="42">
        <f>DG13/DH13</f>
        <v>1.3944055944055944</v>
      </c>
      <c r="DJ13" s="52">
        <f>IF(AND(DI13&gt;=0.98,DI13&lt;=1.02),1,0)</f>
        <v>0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 t="e">
        <f t="shared" si="41"/>
        <v>#DIV/0!</v>
      </c>
    </row>
    <row r="14" spans="1:137" s="7" customFormat="1" ht="1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1073.4</v>
      </c>
      <c r="W14" s="23">
        <v>1179</v>
      </c>
      <c r="X14" s="58">
        <f t="shared" si="3"/>
        <v>0.9104325699745548</v>
      </c>
      <c r="Y14" s="42" t="s">
        <v>77</v>
      </c>
      <c r="Z14" s="52">
        <f t="shared" si="4"/>
        <v>1</v>
      </c>
      <c r="AA14" s="65">
        <v>527.5</v>
      </c>
      <c r="AB14" s="65">
        <v>729.9</v>
      </c>
      <c r="AC14" s="68">
        <f t="shared" si="5"/>
        <v>0.7227017399643787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23">
        <v>0</v>
      </c>
      <c r="AQ14" s="32">
        <v>1109.8</v>
      </c>
      <c r="AR14" s="58">
        <f t="shared" si="8"/>
        <v>0</v>
      </c>
      <c r="AS14" s="52">
        <f t="shared" si="35"/>
        <v>-1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19">
        <v>321.2</v>
      </c>
      <c r="AY14" s="98">
        <v>534.2</v>
      </c>
      <c r="AZ14" s="58">
        <f>AX14/AY14</f>
        <v>0.6012729314863346</v>
      </c>
      <c r="BA14" s="52">
        <f t="shared" si="11"/>
        <v>0</v>
      </c>
      <c r="BB14" s="95"/>
      <c r="BC14" s="32">
        <v>344.3</v>
      </c>
      <c r="BD14" s="90">
        <v>409</v>
      </c>
      <c r="BE14" s="90">
        <v>356.5</v>
      </c>
      <c r="BF14" s="42">
        <f t="shared" si="12"/>
        <v>0</v>
      </c>
      <c r="BG14" s="52">
        <f t="shared" si="13"/>
        <v>0</v>
      </c>
      <c r="BH14" s="19">
        <v>534.2</v>
      </c>
      <c r="BI14" s="19">
        <v>558.1</v>
      </c>
      <c r="BJ14" s="19">
        <v>272.2</v>
      </c>
      <c r="BK14" s="19">
        <v>519.9</v>
      </c>
      <c r="BL14" s="61">
        <f t="shared" si="14"/>
        <v>1.8281993817324738</v>
      </c>
      <c r="BM14" s="52">
        <f t="shared" si="15"/>
        <v>1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22">
        <v>12.3</v>
      </c>
      <c r="CK14" s="22">
        <v>33.1</v>
      </c>
      <c r="CL14" s="60">
        <f t="shared" si="36"/>
        <v>0.3716012084592145</v>
      </c>
      <c r="CM14" s="52">
        <f t="shared" si="37"/>
        <v>1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2</v>
      </c>
      <c r="CT14" s="23">
        <v>2</v>
      </c>
      <c r="CU14" s="42">
        <f>CP14+CQ14+CR14+CS14+CT14</f>
        <v>7</v>
      </c>
      <c r="CV14" s="52">
        <f t="shared" si="23"/>
        <v>1</v>
      </c>
      <c r="CW14" s="110">
        <v>11.3</v>
      </c>
      <c r="CX14" s="32">
        <v>0</v>
      </c>
      <c r="CY14" s="42">
        <v>0</v>
      </c>
      <c r="CZ14" s="52">
        <f t="shared" si="38"/>
        <v>0</v>
      </c>
      <c r="DA14" s="90">
        <v>35.1</v>
      </c>
      <c r="DB14" s="90">
        <v>67.8</v>
      </c>
      <c r="DC14" s="42">
        <f t="shared" si="39"/>
        <v>0.5176991150442478</v>
      </c>
      <c r="DD14" s="52">
        <f t="shared" si="43"/>
        <v>0</v>
      </c>
      <c r="DE14" s="90">
        <v>10</v>
      </c>
      <c r="DF14" s="52">
        <v>1</v>
      </c>
      <c r="DG14" s="90">
        <v>54.4</v>
      </c>
      <c r="DH14" s="90">
        <v>58</v>
      </c>
      <c r="DI14" s="42">
        <f>DG14/DH14</f>
        <v>0.9379310344827586</v>
      </c>
      <c r="DJ14" s="52">
        <f>IF(AND(DI14&gt;=0.98,DI14&lt;=1.02),1,0)</f>
        <v>0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>
        <f t="shared" si="41"/>
        <v>7</v>
      </c>
    </row>
    <row r="15" spans="1:137" ht="1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2657</v>
      </c>
      <c r="W15" s="23">
        <v>2657</v>
      </c>
      <c r="X15" s="60">
        <f t="shared" si="3"/>
        <v>1</v>
      </c>
      <c r="Y15" s="42" t="s">
        <v>77</v>
      </c>
      <c r="Z15" s="52">
        <f t="shared" si="4"/>
        <v>1</v>
      </c>
      <c r="AA15" s="65">
        <v>1293.6</v>
      </c>
      <c r="AB15" s="65">
        <v>1721.1</v>
      </c>
      <c r="AC15" s="68">
        <f t="shared" si="5"/>
        <v>0.7516123409447446</v>
      </c>
      <c r="AD15" s="42" t="s">
        <v>77</v>
      </c>
      <c r="AE15" s="52">
        <f t="shared" si="6"/>
        <v>1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23">
        <v>4925.6</v>
      </c>
      <c r="AQ15" s="32">
        <v>6445.1</v>
      </c>
      <c r="AR15" s="61">
        <f>AP15/AQ15</f>
        <v>0.7642394997750229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19">
        <v>5974.3</v>
      </c>
      <c r="AY15" s="98">
        <v>9146.5</v>
      </c>
      <c r="AZ15" s="61">
        <f>AX15/AY15</f>
        <v>0.6531788115672662</v>
      </c>
      <c r="BA15" s="52">
        <f t="shared" si="11"/>
        <v>0</v>
      </c>
      <c r="BB15" s="95"/>
      <c r="BC15" s="32">
        <v>2362.3</v>
      </c>
      <c r="BD15" s="90">
        <v>1963</v>
      </c>
      <c r="BE15" s="90">
        <v>2119.8</v>
      </c>
      <c r="BF15" s="42">
        <f t="shared" si="12"/>
        <v>0</v>
      </c>
      <c r="BG15" s="52">
        <f t="shared" si="13"/>
        <v>0</v>
      </c>
      <c r="BH15" s="19">
        <v>9146.5</v>
      </c>
      <c r="BI15" s="19">
        <v>0</v>
      </c>
      <c r="BJ15" s="19">
        <v>8058.5</v>
      </c>
      <c r="BK15" s="19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22">
        <v>1387.7</v>
      </c>
      <c r="CK15" s="22">
        <v>1779.2</v>
      </c>
      <c r="CL15" s="60">
        <f t="shared" si="36"/>
        <v>0.7799572841726619</v>
      </c>
      <c r="CM15" s="52">
        <f t="shared" si="37"/>
        <v>1</v>
      </c>
      <c r="CN15" s="48"/>
      <c r="CO15" s="52">
        <f t="shared" si="21"/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42">
        <f t="shared" si="22"/>
        <v>0</v>
      </c>
      <c r="CV15" s="52">
        <f t="shared" si="23"/>
        <v>0</v>
      </c>
      <c r="CW15" s="110">
        <v>1104.1</v>
      </c>
      <c r="CX15" s="32">
        <v>939.2</v>
      </c>
      <c r="CY15" s="42">
        <f>CW15/CX15</f>
        <v>1.175574957410562</v>
      </c>
      <c r="CZ15" s="52">
        <f t="shared" si="38"/>
        <v>0</v>
      </c>
      <c r="DA15" s="90">
        <v>0</v>
      </c>
      <c r="DB15" s="90">
        <v>0</v>
      </c>
      <c r="DC15" s="42">
        <v>0</v>
      </c>
      <c r="DD15" s="52">
        <v>0</v>
      </c>
      <c r="DE15" s="90">
        <v>40</v>
      </c>
      <c r="DF15" s="52">
        <v>1</v>
      </c>
      <c r="DG15" s="90">
        <v>758.6</v>
      </c>
      <c r="DH15" s="90">
        <v>865.9</v>
      </c>
      <c r="DI15" s="42">
        <f t="shared" si="24"/>
        <v>0.8760826885321631</v>
      </c>
      <c r="DJ15" s="52">
        <f t="shared" si="25"/>
        <v>0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>
        <f t="shared" si="41"/>
        <v>9</v>
      </c>
    </row>
    <row r="16" spans="1:137" ht="15" hidden="1">
      <c r="A16" s="1" t="s">
        <v>1</v>
      </c>
      <c r="B16" s="14"/>
      <c r="C16" s="30">
        <v>52808.8</v>
      </c>
      <c r="D16" s="14">
        <v>47075.8</v>
      </c>
      <c r="E16" s="31"/>
      <c r="F16" s="31"/>
      <c r="G16" s="57">
        <f aca="true" t="shared" si="44" ref="G16:G35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aca="true" t="shared" si="45" ref="N16:N48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0.308913</v>
      </c>
      <c r="T16" s="42" t="s">
        <v>77</v>
      </c>
      <c r="U16" s="52">
        <f aca="true" t="shared" si="46" ref="U16:U48">IF(Q16&gt;R16,0,1)</f>
        <v>1</v>
      </c>
      <c r="V16" s="17">
        <v>14946.9</v>
      </c>
      <c r="W16" s="17">
        <v>16709</v>
      </c>
      <c r="X16" s="60">
        <f aca="true" t="shared" si="47" ref="X16:X48">V16/W16</f>
        <v>0.8945418636662876</v>
      </c>
      <c r="Y16" s="42" t="s">
        <v>77</v>
      </c>
      <c r="Z16" s="52">
        <f aca="true" t="shared" si="48" ref="Z16:Z48">IF(X16&lt;=1,1,0)</f>
        <v>1</v>
      </c>
      <c r="AA16" s="34">
        <v>2136.4</v>
      </c>
      <c r="AB16" s="34">
        <v>8064.4</v>
      </c>
      <c r="AC16" s="68">
        <f aca="true" t="shared" si="49" ref="AC16:AC48">AA16/AB16</f>
        <v>0.2649174148107733</v>
      </c>
      <c r="AD16" s="42" t="s">
        <v>77</v>
      </c>
      <c r="AE16" s="52">
        <f aca="true" t="shared" si="50" ref="AE16:AE48">IF(AC16&lt;=1,1,0)</f>
        <v>1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aca="true" t="shared" si="51" ref="AO16:AO48">IF(AK16=0,1,0)</f>
        <v>1</v>
      </c>
      <c r="AP16" s="17">
        <v>233</v>
      </c>
      <c r="AQ16" s="32">
        <v>13889.8</v>
      </c>
      <c r="AR16" s="61">
        <f aca="true" t="shared" si="52" ref="AR16:AR48">AP16/AQ16</f>
        <v>0.016774899566588432</v>
      </c>
      <c r="AS16" s="52">
        <f aca="true" t="shared" si="53" ref="AS16:AS48">IF(AR16&gt;=0.6,5,IF(AR16&lt;0.3,-1,2))</f>
        <v>-1</v>
      </c>
      <c r="AT16" s="17"/>
      <c r="AU16" s="17">
        <v>44</v>
      </c>
      <c r="AV16" s="60">
        <f aca="true" t="shared" si="54" ref="AV16:AV48">AT16/AU16</f>
        <v>0</v>
      </c>
      <c r="AW16" s="52">
        <f aca="true" t="shared" si="55" ref="AW16:AW48">IF(AV16&gt;=0.1,2,IF(AV16&lt;0.05,-1,1))</f>
        <v>-1</v>
      </c>
      <c r="AX16" s="23">
        <v>25793.7</v>
      </c>
      <c r="AY16" s="32">
        <v>25793.7</v>
      </c>
      <c r="AZ16" s="60">
        <f aca="true" t="shared" si="56" ref="AZ16:AZ48">AX16/AY16</f>
        <v>1</v>
      </c>
      <c r="BA16" s="52">
        <f aca="true" t="shared" si="57" ref="BA16:BA48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aca="true" t="shared" si="58" ref="BL16:BL48">(BH16/BI16)/(BJ16/BK16)</f>
        <v>0.802352157866362</v>
      </c>
      <c r="BM16" s="52">
        <f aca="true" t="shared" si="59" ref="BM16:BM48">IF(BL16&gt;=1,1,0)</f>
        <v>0</v>
      </c>
      <c r="BN16" s="17"/>
      <c r="BO16" s="17"/>
      <c r="BP16" s="33"/>
      <c r="BQ16" s="32"/>
      <c r="BR16" s="73">
        <v>0</v>
      </c>
      <c r="BS16" s="52">
        <f aca="true" t="shared" si="60" ref="BS16:BS48">IF(AND(BR16&gt;=0.7,BR16&lt;=1.3),1,IF(OR(AND(BR16&gt;=0.5,BR16&lt;0.7),AND(BR16&gt;1.35,BR16&lt;=1.5)),0.5,0))</f>
        <v>0</v>
      </c>
      <c r="BT16" s="52"/>
      <c r="BU16" s="52"/>
      <c r="BV16" s="17"/>
      <c r="BW16" s="52">
        <f aca="true" t="shared" si="61" ref="BW16:BW48">IF(BV16&gt;0,-1,0)</f>
        <v>0</v>
      </c>
      <c r="BX16" s="17"/>
      <c r="BY16" s="17"/>
      <c r="BZ16" s="17"/>
      <c r="CA16" s="32"/>
      <c r="CB16" s="32" t="e">
        <f aca="true" t="shared" si="62" ref="CB16:CB48">(BX16/BY16)/(BZ16/CA16)</f>
        <v>#DIV/0!</v>
      </c>
      <c r="CC16" s="32" t="e">
        <f aca="true" t="shared" si="63" ref="CC16:CC48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aca="true" t="shared" si="64" ref="CO16:CO48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aca="true" t="shared" si="65" ref="CU16:CU48">CP16+CQ16+CR16+CS16+CT16</f>
        <v>2</v>
      </c>
      <c r="CV16" s="52">
        <f aca="true" t="shared" si="66" ref="CV16:CV48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aca="true" t="shared" si="67" ref="DJ16:DJ48">IF(AND(DI16&gt;=0.98,DI16&lt;=1.02),1,0)</f>
        <v>0</v>
      </c>
      <c r="DK16" s="17"/>
      <c r="DL16" s="52">
        <f aca="true" t="shared" si="68" ref="DL16:DL42">IF(ISBLANK(DK16),0,1)</f>
        <v>0</v>
      </c>
      <c r="DM16" s="17"/>
      <c r="DN16" s="52">
        <f aca="true" t="shared" si="69" ref="DN16:DN48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aca="true" t="shared" si="70" ref="DV16:DV48">IF(ISBLANK(DU16),0,0.5)</f>
        <v>0</v>
      </c>
      <c r="DW16" s="17" t="s">
        <v>162</v>
      </c>
      <c r="DX16" s="52">
        <f aca="true" t="shared" si="71" ref="DX16:DX48">IF(ISBLANK(DW16),0,0.5)</f>
        <v>0.5</v>
      </c>
      <c r="DY16" s="17" t="s">
        <v>163</v>
      </c>
      <c r="DZ16" s="52">
        <f aca="true" t="shared" si="72" ref="DZ16:DZ48">IF(ISBLANK(DY16),0,0.5)</f>
        <v>0.5</v>
      </c>
      <c r="EA16" s="17"/>
      <c r="EB16" s="52">
        <f aca="true" t="shared" si="73" ref="EB16:EB48">IF(ISBLANK(EA16),0,0.5)</f>
        <v>0</v>
      </c>
      <c r="EC16" s="17"/>
      <c r="ED16" s="52">
        <f aca="true" t="shared" si="74" ref="ED16:ED48">IF(ISBLANK(EC16),0,0.5)</f>
        <v>0</v>
      </c>
      <c r="EE16" s="52"/>
      <c r="EF16" s="52"/>
      <c r="EG16" s="81" t="e">
        <f aca="true" t="shared" si="75" ref="EG16:EG48">I16+P16+U16+Z16+AE16+AS16+BA16+BW16+CM16+CO16+CV16+CZ16+DD16+DF16+DJ16+DV16+DX16+DZ16+ED16</f>
        <v>#REF!</v>
      </c>
    </row>
    <row r="17" spans="1:137" ht="15" hidden="1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0.09875257981753535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>
        <v>1822.7</v>
      </c>
      <c r="AB17" s="34">
        <v>8368.9</v>
      </c>
      <c r="AC17" s="68">
        <f t="shared" si="49"/>
        <v>0.21779445327342903</v>
      </c>
      <c r="AD17" s="42" t="s">
        <v>77</v>
      </c>
      <c r="AE17" s="52">
        <f t="shared" si="50"/>
        <v>1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</v>
      </c>
      <c r="AR17" s="61">
        <f t="shared" si="52"/>
        <v>0.008265248540163894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0.9998384921350824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#REF!</v>
      </c>
    </row>
    <row r="18" spans="1:137" ht="15" hidden="1">
      <c r="A18" s="1" t="s">
        <v>3</v>
      </c>
      <c r="B18" s="14"/>
      <c r="C18" s="30">
        <v>26259.2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0.8490052662375659</v>
      </c>
      <c r="Y18" s="42" t="s">
        <v>77</v>
      </c>
      <c r="Z18" s="52">
        <f t="shared" si="48"/>
        <v>1</v>
      </c>
      <c r="AA18" s="34">
        <v>1526.1</v>
      </c>
      <c r="AB18" s="34">
        <v>6356.8</v>
      </c>
      <c r="AC18" s="68">
        <f t="shared" si="49"/>
        <v>0.24007362194815</v>
      </c>
      <c r="AD18" s="42" t="s">
        <v>77</v>
      </c>
      <c r="AE18" s="52">
        <f t="shared" si="50"/>
        <v>1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0.043176624224616385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</v>
      </c>
      <c r="AY18" s="17">
        <v>16413.4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>
        <f t="shared" si="75"/>
        <v>7.5</v>
      </c>
    </row>
    <row r="19" spans="1:137" ht="15" hidden="1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0.03279010728032102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0.03937901173682069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aca="true" t="shared" si="76" ref="S19:S27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</v>
      </c>
      <c r="Y19" s="42" t="s">
        <v>77</v>
      </c>
      <c r="Z19" s="52">
        <f t="shared" si="48"/>
        <v>1</v>
      </c>
      <c r="AA19" s="34">
        <v>1912</v>
      </c>
      <c r="AB19" s="34">
        <v>9199.9</v>
      </c>
      <c r="AC19" s="68">
        <f t="shared" si="49"/>
        <v>0.20782834596028218</v>
      </c>
      <c r="AD19" s="42" t="s">
        <v>77</v>
      </c>
      <c r="AE19" s="52">
        <f t="shared" si="50"/>
        <v>1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0.002310441664539188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0.9851291913051028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0.7336213861523915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>
        <f t="shared" si="75"/>
        <v>5.5</v>
      </c>
    </row>
    <row r="20" spans="1:137" ht="15" hidden="1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</v>
      </c>
      <c r="Y20" s="42" t="s">
        <v>77</v>
      </c>
      <c r="Z20" s="52">
        <f t="shared" si="48"/>
        <v>1</v>
      </c>
      <c r="AA20" s="34">
        <v>1780.4</v>
      </c>
      <c r="AB20" s="34">
        <v>7927</v>
      </c>
      <c r="AC20" s="68">
        <f t="shared" si="49"/>
        <v>0.224599470165258</v>
      </c>
      <c r="AD20" s="42" t="s">
        <v>77</v>
      </c>
      <c r="AE20" s="52">
        <f t="shared" si="50"/>
        <v>1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</v>
      </c>
      <c r="AR20" s="61">
        <f t="shared" si="52"/>
        <v>0.0002944094587870919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52521.6</v>
      </c>
      <c r="AZ20" s="60">
        <f t="shared" si="56"/>
        <v>1.004988423810394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0.9095526769220568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>
        <f t="shared" si="75"/>
        <v>8.5</v>
      </c>
    </row>
    <row r="21" spans="1:137" ht="15" hidden="1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0.023398749894086437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</v>
      </c>
      <c r="Y21" s="42" t="s">
        <v>77</v>
      </c>
      <c r="Z21" s="52">
        <f t="shared" si="48"/>
        <v>1</v>
      </c>
      <c r="AA21" s="34">
        <v>1820.8</v>
      </c>
      <c r="AB21" s="34">
        <v>8278.4</v>
      </c>
      <c r="AC21" s="68">
        <f t="shared" si="49"/>
        <v>0.21994588326246617</v>
      </c>
      <c r="AD21" s="42" t="s">
        <v>77</v>
      </c>
      <c r="AE21" s="52">
        <f t="shared" si="50"/>
        <v>1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</v>
      </c>
      <c r="AR21" s="61">
        <f t="shared" si="52"/>
        <v>0.0007964300479073952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1.000000651776188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#REF!</v>
      </c>
    </row>
    <row r="22" spans="1:137" ht="15" hidden="1">
      <c r="A22" s="1" t="s">
        <v>7</v>
      </c>
      <c r="B22" s="14"/>
      <c r="C22" s="30">
        <v>33999.6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0.9846434055926574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</v>
      </c>
      <c r="Y22" s="42" t="s">
        <v>77</v>
      </c>
      <c r="Z22" s="52">
        <f t="shared" si="48"/>
        <v>1</v>
      </c>
      <c r="AA22" s="34">
        <v>1894.7</v>
      </c>
      <c r="AB22" s="34">
        <v>8959.7</v>
      </c>
      <c r="AC22" s="68">
        <f t="shared" si="49"/>
        <v>0.2114691340111834</v>
      </c>
      <c r="AD22" s="42" t="s">
        <v>77</v>
      </c>
      <c r="AE22" s="52">
        <f t="shared" si="50"/>
        <v>1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0.003234885591051977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#REF!</v>
      </c>
    </row>
    <row r="23" spans="1:137" ht="15" hidden="1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293137.1</v>
      </c>
      <c r="L23" s="78">
        <v>271624.1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</v>
      </c>
      <c r="Y23" s="42" t="s">
        <v>77</v>
      </c>
      <c r="Z23" s="52">
        <f t="shared" si="48"/>
        <v>1</v>
      </c>
      <c r="AA23" s="34">
        <v>1497</v>
      </c>
      <c r="AB23" s="34">
        <v>7036.2</v>
      </c>
      <c r="AC23" s="68">
        <f t="shared" si="49"/>
        <v>0.21275688581905006</v>
      </c>
      <c r="AD23" s="42" t="s">
        <v>77</v>
      </c>
      <c r="AE23" s="52">
        <f t="shared" si="50"/>
        <v>1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0.00953941379938103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5084.4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#REF!</v>
      </c>
    </row>
    <row r="24" spans="1:137" ht="15" hidden="1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0.7733305181878506</v>
      </c>
      <c r="Y24" s="42" t="s">
        <v>77</v>
      </c>
      <c r="Z24" s="52">
        <f t="shared" si="48"/>
        <v>1</v>
      </c>
      <c r="AA24" s="34">
        <v>1839.1</v>
      </c>
      <c r="AB24" s="34">
        <v>7774.8</v>
      </c>
      <c r="AC24" s="68">
        <f t="shared" si="49"/>
        <v>0.23654627771775477</v>
      </c>
      <c r="AD24" s="42" t="s">
        <v>77</v>
      </c>
      <c r="AE24" s="52">
        <f t="shared" si="50"/>
        <v>1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75091.4</v>
      </c>
      <c r="BK24" s="17">
        <v>49360</v>
      </c>
      <c r="BL24" s="60">
        <f t="shared" si="58"/>
        <v>0.7212644231937246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>
        <f t="shared" si="75"/>
        <v>6</v>
      </c>
    </row>
    <row r="25" spans="1:137" ht="15" hidden="1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0.262740880017735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</v>
      </c>
      <c r="W25" s="17">
        <v>22034</v>
      </c>
      <c r="X25" s="60">
        <f t="shared" si="47"/>
        <v>0.7985113914858856</v>
      </c>
      <c r="Y25" s="42" t="s">
        <v>77</v>
      </c>
      <c r="Z25" s="52">
        <f t="shared" si="48"/>
        <v>1</v>
      </c>
      <c r="AA25" s="34">
        <v>3096.7</v>
      </c>
      <c r="AB25" s="34">
        <v>12519.9</v>
      </c>
      <c r="AC25" s="68">
        <f t="shared" si="49"/>
        <v>0.24734223116798057</v>
      </c>
      <c r="AD25" s="42" t="s">
        <v>77</v>
      </c>
      <c r="AE25" s="52">
        <f t="shared" si="50"/>
        <v>1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</v>
      </c>
      <c r="AQ25" s="32">
        <v>53547.7</v>
      </c>
      <c r="AR25" s="61">
        <f t="shared" si="52"/>
        <v>0.327911376212237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#REF!</v>
      </c>
    </row>
    <row r="26" spans="1:137" ht="15" hidden="1">
      <c r="A26" s="1" t="s">
        <v>11</v>
      </c>
      <c r="B26" s="14"/>
      <c r="C26" s="30">
        <v>40432.4</v>
      </c>
      <c r="D26" s="14">
        <v>32547.2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0.04062182641981095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0.9695223325062036</v>
      </c>
      <c r="Y26" s="42" t="s">
        <v>77</v>
      </c>
      <c r="Z26" s="52">
        <f t="shared" si="48"/>
        <v>1</v>
      </c>
      <c r="AA26" s="34">
        <v>2402.8</v>
      </c>
      <c r="AB26" s="34">
        <v>8827.5</v>
      </c>
      <c r="AC26" s="68">
        <f t="shared" si="49"/>
        <v>0.2721948456527896</v>
      </c>
      <c r="AD26" s="42" t="s">
        <v>77</v>
      </c>
      <c r="AE26" s="52">
        <f t="shared" si="50"/>
        <v>1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0.004715969989281886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>
        <f t="shared" si="75"/>
        <v>4.5</v>
      </c>
    </row>
    <row r="27" spans="1:137" ht="15" hidden="1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0.0889464217679842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</v>
      </c>
      <c r="Y27" s="42" t="s">
        <v>77</v>
      </c>
      <c r="Z27" s="52">
        <f t="shared" si="48"/>
        <v>1</v>
      </c>
      <c r="AA27" s="34">
        <v>2086.1</v>
      </c>
      <c r="AB27" s="34">
        <v>9001.6</v>
      </c>
      <c r="AC27" s="68">
        <f t="shared" si="49"/>
        <v>0.23174768929968004</v>
      </c>
      <c r="AD27" s="42" t="s">
        <v>77</v>
      </c>
      <c r="AE27" s="52">
        <f t="shared" si="50"/>
        <v>1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0.02128028475703351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0.5601813111750732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#REF!</v>
      </c>
    </row>
    <row r="28" spans="1:137" ht="15" hidden="1">
      <c r="A28" s="1" t="s">
        <v>13</v>
      </c>
      <c r="B28" s="14"/>
      <c r="C28" s="30">
        <v>40826.7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0.7874458874458874</v>
      </c>
      <c r="Y28" s="42" t="s">
        <v>77</v>
      </c>
      <c r="Z28" s="52">
        <f t="shared" si="48"/>
        <v>1</v>
      </c>
      <c r="AA28" s="34">
        <v>1523.4</v>
      </c>
      <c r="AB28" s="34">
        <v>6475</v>
      </c>
      <c r="AC28" s="68">
        <f t="shared" si="49"/>
        <v>0.2352741312741313</v>
      </c>
      <c r="AD28" s="42" t="s">
        <v>77</v>
      </c>
      <c r="AE28" s="52">
        <f t="shared" si="50"/>
        <v>1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9401.3</v>
      </c>
      <c r="AR28" s="61">
        <f t="shared" si="52"/>
        <v>0.0002871943241892079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</v>
      </c>
      <c r="AY28" s="17">
        <v>24197.2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</v>
      </c>
      <c r="BI28" s="23">
        <v>59901</v>
      </c>
      <c r="BJ28" s="17">
        <v>22769.2</v>
      </c>
      <c r="BK28" s="17">
        <v>53421</v>
      </c>
      <c r="BL28" s="60">
        <f t="shared" si="58"/>
        <v>0.9516700403636065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>
        <f t="shared" si="75"/>
        <v>7.5</v>
      </c>
    </row>
    <row r="29" spans="1:137" ht="15" hidden="1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0.01444719766489574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0.0275196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0.9240200412614206</v>
      </c>
      <c r="Y29" s="42" t="s">
        <v>77</v>
      </c>
      <c r="Z29" s="52">
        <f t="shared" si="48"/>
        <v>1</v>
      </c>
      <c r="AA29" s="34">
        <v>2163.2</v>
      </c>
      <c r="AB29" s="34">
        <v>9239.7</v>
      </c>
      <c r="AC29" s="68">
        <f t="shared" si="49"/>
        <v>0.23412015541630135</v>
      </c>
      <c r="AD29" s="42" t="s">
        <v>77</v>
      </c>
      <c r="AE29" s="52">
        <f t="shared" si="50"/>
        <v>1</v>
      </c>
      <c r="AF29" s="52"/>
      <c r="AG29" s="52"/>
      <c r="AH29" s="52"/>
      <c r="AI29" s="52"/>
      <c r="AJ29" s="52"/>
      <c r="AK29" s="64">
        <v>406.801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0.02157221455240375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45939.2</v>
      </c>
      <c r="BK29" s="17">
        <v>68863</v>
      </c>
      <c r="BL29" s="60">
        <f t="shared" si="58"/>
        <v>0.9630482211460497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#REF!</v>
      </c>
    </row>
    <row r="30" spans="1:137" ht="15" hidden="1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>
        <v>1449.5</v>
      </c>
      <c r="AB30" s="34">
        <v>6823</v>
      </c>
      <c r="AC30" s="68">
        <f t="shared" si="49"/>
        <v>0.21244320680052764</v>
      </c>
      <c r="AD30" s="42" t="s">
        <v>77</v>
      </c>
      <c r="AE30" s="52">
        <f t="shared" si="50"/>
        <v>1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78.6</v>
      </c>
      <c r="AQ30" s="32">
        <v>5976.1</v>
      </c>
      <c r="AR30" s="61">
        <f t="shared" si="52"/>
        <v>0.013152390354913737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</v>
      </c>
      <c r="AZ30" s="60">
        <f t="shared" si="56"/>
        <v>0.9966868727917189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0.9144605705779139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>
        <f t="shared" si="75"/>
        <v>7</v>
      </c>
    </row>
    <row r="31" spans="1:137" ht="15" hidden="1">
      <c r="A31" s="1" t="s">
        <v>16</v>
      </c>
      <c r="B31" s="14"/>
      <c r="C31" s="30">
        <v>21423.1</v>
      </c>
      <c r="D31" s="14">
        <v>16469.1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0.7709398128752967</v>
      </c>
      <c r="Y31" s="42" t="s">
        <v>77</v>
      </c>
      <c r="Z31" s="52">
        <f t="shared" si="48"/>
        <v>1</v>
      </c>
      <c r="AA31" s="34">
        <v>1714</v>
      </c>
      <c r="AB31" s="34">
        <v>6887.9</v>
      </c>
      <c r="AC31" s="68">
        <f t="shared" si="49"/>
        <v>0.24884217250540805</v>
      </c>
      <c r="AD31" s="42" t="s">
        <v>77</v>
      </c>
      <c r="AE31" s="52">
        <f t="shared" si="50"/>
        <v>1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</v>
      </c>
      <c r="AY31" s="17">
        <v>23364.4</v>
      </c>
      <c r="AZ31" s="60">
        <f t="shared" si="56"/>
        <v>0.9892999606238551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</v>
      </c>
      <c r="BI31" s="23">
        <v>29276</v>
      </c>
      <c r="BJ31" s="17">
        <v>21694</v>
      </c>
      <c r="BK31" s="17">
        <v>23323</v>
      </c>
      <c r="BL31" s="60">
        <f t="shared" si="58"/>
        <v>0.8488201145967059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>
        <f t="shared" si="75"/>
        <v>7.5</v>
      </c>
    </row>
    <row r="32" spans="1:137" ht="15" hidden="1">
      <c r="A32" s="1" t="s">
        <v>17</v>
      </c>
      <c r="B32" s="14"/>
      <c r="C32" s="30">
        <v>96265.4</v>
      </c>
      <c r="D32" s="14">
        <v>79886.9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0.4919013986013986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0.8347333408501522</v>
      </c>
      <c r="Y32" s="42" t="s">
        <v>77</v>
      </c>
      <c r="Z32" s="52">
        <f t="shared" si="48"/>
        <v>1</v>
      </c>
      <c r="AA32" s="34">
        <v>2519.2</v>
      </c>
      <c r="AB32" s="34">
        <v>9830.6</v>
      </c>
      <c r="AC32" s="68">
        <f t="shared" si="49"/>
        <v>0.25626106239700525</v>
      </c>
      <c r="AD32" s="42" t="s">
        <v>77</v>
      </c>
      <c r="AE32" s="52">
        <f t="shared" si="50"/>
        <v>1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</v>
      </c>
      <c r="AQ32" s="32">
        <v>41455.8</v>
      </c>
      <c r="AR32" s="61">
        <f t="shared" si="52"/>
        <v>0.013440821308477945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0.8358973385916726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#REF!</v>
      </c>
    </row>
    <row r="33" spans="1:137" ht="15" hidden="1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282834.1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0.8710659898477158</v>
      </c>
      <c r="Y33" s="42" t="s">
        <v>77</v>
      </c>
      <c r="Z33" s="52">
        <f t="shared" si="48"/>
        <v>1</v>
      </c>
      <c r="AA33" s="34">
        <v>1949.8</v>
      </c>
      <c r="AB33" s="34">
        <v>8019.6</v>
      </c>
      <c r="AC33" s="68">
        <f t="shared" si="49"/>
        <v>0.24312933313382212</v>
      </c>
      <c r="AD33" s="42" t="s">
        <v>77</v>
      </c>
      <c r="AE33" s="52">
        <f t="shared" si="50"/>
        <v>1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0.048277263949588374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80063.9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80063.9</v>
      </c>
      <c r="BI33" s="23">
        <v>77597</v>
      </c>
      <c r="BJ33" s="17">
        <v>73607.1</v>
      </c>
      <c r="BK33" s="17">
        <v>71031</v>
      </c>
      <c r="BL33" s="60">
        <f t="shared" si="58"/>
        <v>0.9956805678878062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>
        <f t="shared" si="75"/>
        <v>7.5</v>
      </c>
    </row>
    <row r="34" spans="1:137" ht="15" hidden="1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aca="true" t="shared" si="77" ref="I34:I40">IF(G34&lt;=0.05,1,0)</f>
        <v>1</v>
      </c>
      <c r="J34" s="14"/>
      <c r="K34" s="15">
        <v>139361.7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aca="true" t="shared" si="78" ref="P34:P40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</v>
      </c>
      <c r="Y34" s="42" t="s">
        <v>77</v>
      </c>
      <c r="Z34" s="52">
        <f t="shared" si="48"/>
        <v>1</v>
      </c>
      <c r="AA34" s="34">
        <v>1518.8</v>
      </c>
      <c r="AB34" s="34">
        <v>6477.6</v>
      </c>
      <c r="AC34" s="68">
        <f t="shared" si="49"/>
        <v>0.23446955662591082</v>
      </c>
      <c r="AD34" s="42" t="s">
        <v>77</v>
      </c>
      <c r="AE34" s="52">
        <f t="shared" si="50"/>
        <v>1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0.002366295862771682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4306.4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>
        <f t="shared" si="75"/>
        <v>7.5</v>
      </c>
    </row>
    <row r="35" spans="1:137" ht="15" hidden="1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0.03184831878763278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aca="true" t="shared" si="79" ref="S35:S42">Q35/R35</f>
        <v>0.08228816151728358</v>
      </c>
      <c r="T35" s="42" t="s">
        <v>77</v>
      </c>
      <c r="U35" s="52">
        <f t="shared" si="46"/>
        <v>1</v>
      </c>
      <c r="V35" s="17">
        <v>8277.2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>
        <v>1486.8</v>
      </c>
      <c r="AB35" s="34">
        <v>6098.1</v>
      </c>
      <c r="AC35" s="68">
        <f t="shared" si="49"/>
        <v>0.24381364687361634</v>
      </c>
      <c r="AD35" s="42" t="s">
        <v>77</v>
      </c>
      <c r="AE35" s="52">
        <f t="shared" si="50"/>
        <v>1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0.0393324911907453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#REF!</v>
      </c>
    </row>
    <row r="36" spans="1:137" ht="15" hidden="1">
      <c r="A36" s="1" t="s">
        <v>21</v>
      </c>
      <c r="B36" s="14">
        <v>10656.8</v>
      </c>
      <c r="C36" s="30">
        <v>34996.3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>
        <v>1763.5</v>
      </c>
      <c r="AB36" s="34">
        <v>8150.8</v>
      </c>
      <c r="AC36" s="68">
        <f t="shared" si="49"/>
        <v>0.21635913039210874</v>
      </c>
      <c r="AD36" s="42" t="s">
        <v>77</v>
      </c>
      <c r="AE36" s="52">
        <f t="shared" si="50"/>
        <v>1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0.06580666231221424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0.9633755096068748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#REF!</v>
      </c>
    </row>
    <row r="37" spans="1:137" ht="15" hidden="1">
      <c r="A37" s="1" t="s">
        <v>22</v>
      </c>
      <c r="B37" s="14">
        <v>292.6</v>
      </c>
      <c r="C37" s="30">
        <v>84373.4</v>
      </c>
      <c r="D37" s="14">
        <v>66758.7</v>
      </c>
      <c r="E37" s="31"/>
      <c r="F37" s="31"/>
      <c r="G37" s="57">
        <f aca="true" t="shared" si="80" ref="G37:G48">(B37)/(C37-D37-E37)</f>
        <v>0.016611125934588727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0.7567330766225794</v>
      </c>
      <c r="Y37" s="42" t="s">
        <v>77</v>
      </c>
      <c r="Z37" s="52">
        <f t="shared" si="48"/>
        <v>1</v>
      </c>
      <c r="AA37" s="34">
        <v>2061.7</v>
      </c>
      <c r="AB37" s="34">
        <v>8814.2</v>
      </c>
      <c r="AC37" s="68">
        <f t="shared" si="49"/>
        <v>0.2339066506319348</v>
      </c>
      <c r="AD37" s="42" t="s">
        <v>77</v>
      </c>
      <c r="AE37" s="52">
        <f t="shared" si="50"/>
        <v>1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</v>
      </c>
      <c r="AR37" s="61">
        <f t="shared" si="52"/>
        <v>0.024049941802560686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17614.6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>
        <f t="shared" si="75"/>
        <v>8.5</v>
      </c>
    </row>
    <row r="38" spans="1:137" ht="15" hidden="1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0.02427791067156985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0.9037807053657199</v>
      </c>
      <c r="Y38" s="42" t="s">
        <v>77</v>
      </c>
      <c r="Z38" s="52">
        <f t="shared" si="48"/>
        <v>1</v>
      </c>
      <c r="AA38" s="34">
        <v>1990.5</v>
      </c>
      <c r="AB38" s="34">
        <v>7933.9</v>
      </c>
      <c r="AC38" s="68">
        <f t="shared" si="49"/>
        <v>0.2508854409558981</v>
      </c>
      <c r="AD38" s="42" t="s">
        <v>77</v>
      </c>
      <c r="AE38" s="52">
        <f t="shared" si="50"/>
        <v>1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0.01018053245316868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>
        <f t="shared" si="75"/>
        <v>5.5</v>
      </c>
    </row>
    <row r="39" spans="1:137" ht="15" hidden="1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0.0168680590479313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</v>
      </c>
      <c r="Y39" s="42" t="s">
        <v>77</v>
      </c>
      <c r="Z39" s="52">
        <f t="shared" si="48"/>
        <v>1</v>
      </c>
      <c r="AA39" s="34">
        <v>1810.3</v>
      </c>
      <c r="AB39" s="34">
        <v>8405</v>
      </c>
      <c r="AC39" s="68">
        <f t="shared" si="49"/>
        <v>0.2153837001784652</v>
      </c>
      <c r="AD39" s="42" t="s">
        <v>77</v>
      </c>
      <c r="AE39" s="52">
        <f t="shared" si="50"/>
        <v>1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0.0039017512511429547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0.9765312472301192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>
        <f t="shared" si="75"/>
        <v>5</v>
      </c>
    </row>
    <row r="40" spans="1:137" ht="15" hidden="1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153677.8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</v>
      </c>
      <c r="Y40" s="42" t="s">
        <v>77</v>
      </c>
      <c r="Z40" s="52">
        <f t="shared" si="48"/>
        <v>1</v>
      </c>
      <c r="AA40" s="34">
        <v>1878</v>
      </c>
      <c r="AB40" s="34">
        <v>7637</v>
      </c>
      <c r="AC40" s="68">
        <f t="shared" si="49"/>
        <v>0.24590807908864737</v>
      </c>
      <c r="AD40" s="42" t="s">
        <v>77</v>
      </c>
      <c r="AE40" s="52">
        <f t="shared" si="50"/>
        <v>1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0.05008748445306407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27260.8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27260.8</v>
      </c>
      <c r="BI40" s="23">
        <v>54193</v>
      </c>
      <c r="BJ40" s="17">
        <v>24771.4</v>
      </c>
      <c r="BK40" s="17">
        <v>38325</v>
      </c>
      <c r="BL40" s="60">
        <f t="shared" si="58"/>
        <v>0.7782641304893227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>
        <f t="shared" si="75"/>
        <v>9</v>
      </c>
    </row>
    <row r="41" spans="1:137" ht="15" hidden="1">
      <c r="A41" s="1" t="s">
        <v>26</v>
      </c>
      <c r="B41" s="14">
        <v>1281.1</v>
      </c>
      <c r="C41" s="30">
        <v>53788.7</v>
      </c>
      <c r="D41" s="14">
        <v>39689.9</v>
      </c>
      <c r="E41" s="31"/>
      <c r="F41" s="31"/>
      <c r="G41" s="57">
        <f t="shared" si="80"/>
        <v>0.0908658892955429</v>
      </c>
      <c r="H41" s="42" t="s">
        <v>74</v>
      </c>
      <c r="I41" s="76">
        <f>IF(G41&lt;=0.1,1,0)</f>
        <v>1</v>
      </c>
      <c r="J41" s="14">
        <v>6900</v>
      </c>
      <c r="K41" s="15">
        <v>286436.9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</v>
      </c>
      <c r="Y41" s="42" t="s">
        <v>77</v>
      </c>
      <c r="Z41" s="52">
        <f t="shared" si="48"/>
        <v>1</v>
      </c>
      <c r="AA41" s="34">
        <v>2235.8</v>
      </c>
      <c r="AB41" s="34">
        <v>9326.3</v>
      </c>
      <c r="AC41" s="68">
        <f t="shared" si="49"/>
        <v>0.23973065417153644</v>
      </c>
      <c r="AD41" s="42" t="s">
        <v>77</v>
      </c>
      <c r="AE41" s="52">
        <f t="shared" si="50"/>
        <v>1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</v>
      </c>
      <c r="AR41" s="61">
        <f t="shared" si="52"/>
        <v>0.010746544781804332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78337.9</v>
      </c>
      <c r="BK41" s="17">
        <v>61221</v>
      </c>
      <c r="BL41" s="60">
        <f t="shared" si="58"/>
        <v>0.6532184988621303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#REF!</v>
      </c>
    </row>
    <row r="42" spans="1:137" ht="15" hidden="1">
      <c r="A42" s="1" t="s">
        <v>27</v>
      </c>
      <c r="B42" s="14">
        <v>141.5</v>
      </c>
      <c r="C42" s="30">
        <v>68270.9</v>
      </c>
      <c r="D42" s="14">
        <v>50088.9</v>
      </c>
      <c r="E42" s="31"/>
      <c r="F42" s="31"/>
      <c r="G42" s="57">
        <f t="shared" si="80"/>
        <v>0.007782422175778245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0.84523098138359</v>
      </c>
      <c r="Y42" s="42" t="s">
        <v>77</v>
      </c>
      <c r="Z42" s="52">
        <f t="shared" si="48"/>
        <v>1</v>
      </c>
      <c r="AA42" s="34">
        <v>2090.4</v>
      </c>
      <c r="AB42" s="34">
        <v>8335.5</v>
      </c>
      <c r="AC42" s="68">
        <f t="shared" si="49"/>
        <v>0.25078279647291707</v>
      </c>
      <c r="AD42" s="42" t="s">
        <v>77</v>
      </c>
      <c r="AE42" s="52">
        <f t="shared" si="50"/>
        <v>1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0.002735704277040101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68926.4</v>
      </c>
      <c r="AY42" s="17">
        <v>69205.9</v>
      </c>
      <c r="AZ42" s="60">
        <f t="shared" si="56"/>
        <v>0.9959613269966867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#REF!</v>
      </c>
    </row>
    <row r="43" spans="1:137" ht="15" hidden="1">
      <c r="A43" s="1" t="s">
        <v>28</v>
      </c>
      <c r="B43" s="14"/>
      <c r="C43" s="30">
        <v>35201.8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138933.8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</v>
      </c>
      <c r="W43" s="17">
        <v>16483</v>
      </c>
      <c r="X43" s="60">
        <f t="shared" si="47"/>
        <v>0.9999939331432386</v>
      </c>
      <c r="Y43" s="42" t="s">
        <v>77</v>
      </c>
      <c r="Z43" s="52">
        <f t="shared" si="48"/>
        <v>1</v>
      </c>
      <c r="AA43" s="34">
        <v>1685</v>
      </c>
      <c r="AB43" s="34">
        <v>7770.1</v>
      </c>
      <c r="AC43" s="68">
        <f t="shared" si="49"/>
        <v>0.21685692590828945</v>
      </c>
      <c r="AD43" s="42" t="s">
        <v>77</v>
      </c>
      <c r="AE43" s="52">
        <f t="shared" si="50"/>
        <v>1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</v>
      </c>
      <c r="AR43" s="61">
        <f t="shared" si="52"/>
        <v>0.08124790363273103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0.9642867544504024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>
        <f t="shared" si="75"/>
        <v>6</v>
      </c>
    </row>
    <row r="44" spans="1:137" ht="15" hidden="1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0.02450237445690614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0.8351558507920286</v>
      </c>
      <c r="Y44" s="42" t="s">
        <v>77</v>
      </c>
      <c r="Z44" s="52">
        <f t="shared" si="48"/>
        <v>1</v>
      </c>
      <c r="AA44" s="34">
        <v>2469.7</v>
      </c>
      <c r="AB44" s="34">
        <v>10745.1</v>
      </c>
      <c r="AC44" s="68">
        <f t="shared" si="49"/>
        <v>0.2298443011233027</v>
      </c>
      <c r="AD44" s="42" t="s">
        <v>77</v>
      </c>
      <c r="AE44" s="52">
        <f t="shared" si="50"/>
        <v>1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0.00936326052894871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0.02631578947368421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0.8147184714341618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41821.6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>
        <f t="shared" si="75"/>
        <v>7.5</v>
      </c>
    </row>
    <row r="45" spans="1:137" ht="15" customHeight="1" hidden="1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0.057115272132344574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0.4324587671232877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>
        <v>5552.3</v>
      </c>
      <c r="AB45" s="34">
        <v>23160.4</v>
      </c>
      <c r="AC45" s="68">
        <f t="shared" si="49"/>
        <v>0.23973247439595172</v>
      </c>
      <c r="AD45" s="42" t="s">
        <v>77</v>
      </c>
      <c r="AE45" s="52">
        <f t="shared" si="50"/>
        <v>1</v>
      </c>
      <c r="AF45" s="52"/>
      <c r="AG45" s="52"/>
      <c r="AH45" s="52"/>
      <c r="AI45" s="52"/>
      <c r="AJ45" s="52"/>
      <c r="AK45" s="17"/>
      <c r="AL45" s="16">
        <v>2569.486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2147.7</v>
      </c>
      <c r="AQ45" s="32">
        <v>117277.4</v>
      </c>
      <c r="AR45" s="61">
        <f t="shared" si="52"/>
        <v>0.018312991249806013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0.03333333333333333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>
        <f t="shared" si="75"/>
        <v>6.5</v>
      </c>
    </row>
    <row r="46" spans="1:137" ht="15" hidden="1">
      <c r="A46" s="1" t="s">
        <v>31</v>
      </c>
      <c r="B46" s="14">
        <v>2233.7</v>
      </c>
      <c r="C46" s="30">
        <v>63499.5</v>
      </c>
      <c r="D46" s="14">
        <v>32153.4</v>
      </c>
      <c r="E46" s="31"/>
      <c r="F46" s="31"/>
      <c r="G46" s="57">
        <f t="shared" si="80"/>
        <v>0.0712592635128453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</v>
      </c>
      <c r="Y46" s="42" t="s">
        <v>77</v>
      </c>
      <c r="Z46" s="52">
        <f t="shared" si="48"/>
        <v>1</v>
      </c>
      <c r="AA46" s="34">
        <v>1685.9</v>
      </c>
      <c r="AB46" s="34">
        <v>7794.5</v>
      </c>
      <c r="AC46" s="68">
        <f t="shared" si="49"/>
        <v>0.21629354031689013</v>
      </c>
      <c r="AD46" s="42" t="s">
        <v>77</v>
      </c>
      <c r="AE46" s="52">
        <f t="shared" si="50"/>
        <v>1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0.07023388487664006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0.9878980723627412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#REF!</v>
      </c>
    </row>
    <row r="47" spans="1:137" ht="15" hidden="1">
      <c r="A47" s="1" t="s">
        <v>32</v>
      </c>
      <c r="B47" s="14"/>
      <c r="C47" s="30">
        <v>138543.7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</v>
      </c>
      <c r="M47" s="32"/>
      <c r="N47" s="58">
        <f t="shared" si="45"/>
        <v>0.07493699598459462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0.6945950413223141</v>
      </c>
      <c r="T47" s="42" t="s">
        <v>77</v>
      </c>
      <c r="U47" s="52">
        <f t="shared" si="46"/>
        <v>1</v>
      </c>
      <c r="V47" s="17">
        <v>17035.1</v>
      </c>
      <c r="W47" s="17">
        <v>18379</v>
      </c>
      <c r="X47" s="60">
        <f t="shared" si="47"/>
        <v>0.9268785026388813</v>
      </c>
      <c r="Y47" s="42" t="s">
        <v>77</v>
      </c>
      <c r="Z47" s="52">
        <f t="shared" si="48"/>
        <v>1</v>
      </c>
      <c r="AA47" s="34">
        <v>2405.5</v>
      </c>
      <c r="AB47" s="34">
        <v>10635.8</v>
      </c>
      <c r="AC47" s="68">
        <f t="shared" si="49"/>
        <v>0.2261701047405931</v>
      </c>
      <c r="AD47" s="42" t="s">
        <v>77</v>
      </c>
      <c r="AE47" s="52">
        <f t="shared" si="50"/>
        <v>1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0.023091591778861616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0.9992337953280225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#REF!</v>
      </c>
    </row>
    <row r="48" spans="1:137" ht="15" hidden="1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</v>
      </c>
      <c r="L48" s="77">
        <v>2018343.8</v>
      </c>
      <c r="M48" s="32"/>
      <c r="N48" s="58">
        <f t="shared" si="45"/>
        <v>0.041024686735657234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0.4034970160572914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>
        <v>44120</v>
      </c>
      <c r="AB48" s="34">
        <v>180898</v>
      </c>
      <c r="AC48" s="68">
        <f t="shared" si="49"/>
        <v>0.2438943493018165</v>
      </c>
      <c r="AD48" s="42" t="s">
        <v>77</v>
      </c>
      <c r="AE48" s="52">
        <f t="shared" si="50"/>
        <v>1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0.06062822467200414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0.03389830508474576</v>
      </c>
      <c r="AW48" s="52">
        <f t="shared" si="55"/>
        <v>-1</v>
      </c>
      <c r="AX48" s="19">
        <v>4332930.1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4332930.1</v>
      </c>
      <c r="BI48" s="23">
        <v>7158</v>
      </c>
      <c r="BJ48" s="17">
        <v>4784485</v>
      </c>
      <c r="BK48" s="17">
        <v>1</v>
      </c>
      <c r="BL48" s="60">
        <f t="shared" si="58"/>
        <v>0.00012651872059952815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#REF!</v>
      </c>
    </row>
    <row r="49" spans="2:137" ht="12.75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18:137" ht="12.75">
      <c r="R50" s="36"/>
      <c r="BH50" s="21"/>
      <c r="EG50" s="93"/>
    </row>
  </sheetData>
  <sheetProtection/>
  <autoFilter ref="A3:ED48"/>
  <mergeCells count="37">
    <mergeCell ref="DG2:DJ2"/>
    <mergeCell ref="BX2:CC2"/>
    <mergeCell ref="CD2:CI2"/>
    <mergeCell ref="DU2:DV2"/>
    <mergeCell ref="DQ2:DR2"/>
    <mergeCell ref="DS2:DT2"/>
    <mergeCell ref="DM2:DN2"/>
    <mergeCell ref="EG2:EG3"/>
    <mergeCell ref="DW2:DX2"/>
    <mergeCell ref="EE2:EF2"/>
    <mergeCell ref="EC2:ED2"/>
    <mergeCell ref="DY2:DZ2"/>
    <mergeCell ref="EA2:EB2"/>
    <mergeCell ref="BT2:BU2"/>
    <mergeCell ref="DK2:DL2"/>
    <mergeCell ref="DO2:DP2"/>
    <mergeCell ref="DA2:DD2"/>
    <mergeCell ref="CJ2:CM2"/>
    <mergeCell ref="DE2:DF2"/>
    <mergeCell ref="CN2:CO2"/>
    <mergeCell ref="CP2:CV2"/>
    <mergeCell ref="CW2:CZ2"/>
    <mergeCell ref="BV2:BW2"/>
    <mergeCell ref="AT2:AW2"/>
    <mergeCell ref="BN2:BS2"/>
    <mergeCell ref="AK2:AO2"/>
    <mergeCell ref="AP2:AS2"/>
    <mergeCell ref="BB2:BG2"/>
    <mergeCell ref="AX2:BA2"/>
    <mergeCell ref="BH2:BM2"/>
    <mergeCell ref="AA2:AE2"/>
    <mergeCell ref="AF2:AJ2"/>
    <mergeCell ref="A2:A3"/>
    <mergeCell ref="B2:I2"/>
    <mergeCell ref="Q2:U2"/>
    <mergeCell ref="J2:P2"/>
    <mergeCell ref="V2:Z2"/>
  </mergeCells>
  <conditionalFormatting sqref="I4:I48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Администратор</cp:lastModifiedBy>
  <cp:lastPrinted>2014-10-20T10:45:06Z</cp:lastPrinted>
  <dcterms:created xsi:type="dcterms:W3CDTF">2009-01-27T10:52:16Z</dcterms:created>
  <dcterms:modified xsi:type="dcterms:W3CDTF">2014-10-21T12:17:52Z</dcterms:modified>
  <cp:category/>
  <cp:version/>
  <cp:contentType/>
  <cp:contentStatus/>
</cp:coreProperties>
</file>