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22995" windowHeight="11055" activeTab="0"/>
  </bookViews>
  <sheets>
    <sheet name="на 01.10.14      " sheetId="1" r:id="rId1"/>
  </sheets>
  <definedNames>
    <definedName name="_xlnm.Print_Titles" localSheetId="0">'на 01.10.14      '!$3:$3</definedName>
    <definedName name="_xlnm.Print_Area" localSheetId="0">'на 01.10.14      '!$A$2:$I$118</definedName>
  </definedNames>
  <calcPr fullCalcOnLoad="1"/>
</workbook>
</file>

<file path=xl/sharedStrings.xml><?xml version="1.0" encoding="utf-8"?>
<sst xmlns="http://schemas.openxmlformats.org/spreadsheetml/2006/main" count="294" uniqueCount="221">
  <si>
    <t>п/п</t>
  </si>
  <si>
    <t>Вид расхода</t>
  </si>
  <si>
    <t>ГРБС</t>
  </si>
  <si>
    <t>Код дохода</t>
  </si>
  <si>
    <t>ЦС</t>
  </si>
  <si>
    <t>План на год</t>
  </si>
  <si>
    <t>Поступление</t>
  </si>
  <si>
    <t>Кассовый расход</t>
  </si>
  <si>
    <t>00020203015050000151</t>
  </si>
  <si>
    <t>Субвенция на составление (изменение и дополнение) списков кандидатов в присяжные заседатели федеральных судов общей юрисдикции в РФ.</t>
  </si>
  <si>
    <t>адм.   Района</t>
  </si>
  <si>
    <t>00020203007050000151</t>
  </si>
  <si>
    <t>РАЙФУ</t>
  </si>
  <si>
    <t>00020202999050000151</t>
  </si>
  <si>
    <t>Бураши</t>
  </si>
  <si>
    <t>Вихарево</t>
  </si>
  <si>
    <t>Дамаскино</t>
  </si>
  <si>
    <t>Зимник</t>
  </si>
  <si>
    <t>Моторки</t>
  </si>
  <si>
    <t>Паска</t>
  </si>
  <si>
    <t xml:space="preserve">Порек  </t>
  </si>
  <si>
    <t>Селино</t>
  </si>
  <si>
    <t>Чернушка</t>
  </si>
  <si>
    <t>пгт.Кильм.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</si>
  <si>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</si>
  <si>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>РАЙФУ (п.г.т.)</t>
  </si>
  <si>
    <t>00020202088050000151</t>
  </si>
  <si>
    <t>Субсидия местным бюджетам из областного бюджета на обеспечение мероприятий по переселению граждан из аварийного жилищного фонда за счет средств областного бюджета</t>
  </si>
  <si>
    <t>00020202089050000151</t>
  </si>
  <si>
    <t>адм. района</t>
  </si>
  <si>
    <t>00020202051050000151</t>
  </si>
  <si>
    <t>РУО</t>
  </si>
  <si>
    <t>адм.   района</t>
  </si>
  <si>
    <t>00020203098050000151</t>
  </si>
  <si>
    <t>00020203107050000151</t>
  </si>
  <si>
    <t>00020203108050000151</t>
  </si>
  <si>
    <t>адм.    района</t>
  </si>
  <si>
    <t>00020203115050000151</t>
  </si>
  <si>
    <t>Субсидия на преподготовку и повышение квалификации специалистов по финансовой работе органов местного самоуправления</t>
  </si>
  <si>
    <t xml:space="preserve">00020202999050000151  </t>
  </si>
  <si>
    <t>фин.управл</t>
  </si>
  <si>
    <t>адм.района</t>
  </si>
  <si>
    <t>00020204999050000151</t>
  </si>
  <si>
    <t>Повышение квалификации, профессиональная подготовка руководителей и учителей общеобразовательных учреждений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</si>
  <si>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</si>
  <si>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МБС</t>
  </si>
  <si>
    <t>00020204025050000151</t>
  </si>
  <si>
    <t xml:space="preserve">Иные межбюджетные трансферты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 </t>
  </si>
  <si>
    <t xml:space="preserve">00020204041050000151 </t>
  </si>
  <si>
    <t>РЦКиД</t>
  </si>
  <si>
    <t>902</t>
  </si>
  <si>
    <t>Музей</t>
  </si>
  <si>
    <t>936</t>
  </si>
  <si>
    <t>992</t>
  </si>
  <si>
    <t>00020203024050000151</t>
  </si>
  <si>
    <t>ДШИ</t>
  </si>
  <si>
    <t>00020203022050000151</t>
  </si>
  <si>
    <t>00020203029050000151</t>
  </si>
  <si>
    <t xml:space="preserve">РУО </t>
  </si>
  <si>
    <t xml:space="preserve"> 00020203024052500151</t>
  </si>
  <si>
    <t>00020203024051500151</t>
  </si>
  <si>
    <t>00020203024052700151</t>
  </si>
  <si>
    <t>пгт</t>
  </si>
  <si>
    <t>00020203024051600151</t>
  </si>
  <si>
    <t>00020203024051700151</t>
  </si>
  <si>
    <t>00020203024052600151</t>
  </si>
  <si>
    <t>учреждения</t>
  </si>
  <si>
    <t>РЦКи Д</t>
  </si>
  <si>
    <t>Райфинуправление</t>
  </si>
  <si>
    <t>районная Дума</t>
  </si>
  <si>
    <t>Администрация района</t>
  </si>
  <si>
    <t>Кильмезская МБС</t>
  </si>
  <si>
    <t>Областная целевая программа "Дом для молодой семьи" на 2012 год</t>
  </si>
  <si>
    <t>00020202008050000151</t>
  </si>
  <si>
    <t>Субсидия на выделение земельных участков из земель сельскохозяйственного назначения в счет невостребованных земельных долей и (или) земельных долей, от права собственности на которые граждане отказались</t>
  </si>
  <si>
    <t>адм</t>
  </si>
  <si>
    <t>райфу</t>
  </si>
  <si>
    <t>00020201001050000151</t>
  </si>
  <si>
    <t>00020201003050000151</t>
  </si>
  <si>
    <t xml:space="preserve">ВСЕГО МЕЖБЮДЖЕТНЫЕ ТРАНСФЕРТЫ </t>
  </si>
  <si>
    <t xml:space="preserve">Итого  МЕЖБЮДЖЕТНЫЕ ТРАНСФЕРТЫ </t>
  </si>
  <si>
    <t>Всего остаток  средств на счете (консолидиров.)</t>
  </si>
  <si>
    <t xml:space="preserve">из них средства:  муниципальный район      всего   </t>
  </si>
  <si>
    <t>в т.ч. целевые</t>
  </si>
  <si>
    <t>из них федеральные</t>
  </si>
  <si>
    <t xml:space="preserve">                                   сельские поселения всего:</t>
  </si>
  <si>
    <r>
      <t>Субвенция</t>
    </r>
    <r>
      <rPr>
        <sz val="9"/>
        <rFont val="Times New Roman"/>
        <family val="1"/>
      </rPr>
      <t xml:space="preserve"> на осуществление первичного воинского учета на территориях, где отсутствуют военные комиссариаты </t>
    </r>
  </si>
  <si>
    <r>
      <t>Субсидии</t>
    </r>
    <r>
      <rPr>
        <sz val="9"/>
        <rFont val="Times New Roman"/>
        <family val="1"/>
      </rPr>
      <t xml:space="preserve"> на софинансирование инвестиционных программ и проектов развития общественной ифраструктуры муниципальных образований в Кировской области</t>
    </r>
  </si>
  <si>
    <r>
      <t>Субсидии</t>
    </r>
    <r>
      <rPr>
        <sz val="9"/>
        <rFont val="Times New Roman"/>
        <family val="1"/>
      </rPr>
      <t xml:space="preserve"> местным бюджетам из областного бюджета на реализацию подпрограммы "Обеспечение жильем молодых семей" федеральной целевой программы Жилище на 2011-2015 годы</t>
    </r>
  </si>
  <si>
    <r>
      <t>Субсидии</t>
    </r>
    <r>
      <rPr>
        <sz val="10"/>
        <color indexed="8"/>
        <rFont val="Times New Roman"/>
        <family val="1"/>
      </rPr>
      <t xml:space="preserve"> на преподготовку и повышение квалификации лиц, замещающих муниципальные должности, и муниципальных служащих по основным вопросам деятельности органов местного самоуправления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</si>
  <si>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(</t>
    </r>
    <r>
      <rPr>
        <b/>
        <sz val="10"/>
        <rFont val="Times New Roman"/>
        <family val="1"/>
      </rPr>
      <t>приобретение спортивного оборудования)</t>
    </r>
  </si>
  <si>
    <r>
      <t>Субвенция</t>
    </r>
    <r>
      <rPr>
        <sz val="10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10"/>
        <rFont val="Times New Roman"/>
        <family val="1"/>
      </rPr>
      <t>модернизация</t>
    </r>
    <r>
      <rPr>
        <sz val="10"/>
        <rFont val="Times New Roman"/>
        <family val="1"/>
      </rPr>
      <t xml:space="preserve"> региональных систем общего образования </t>
    </r>
    <r>
      <rPr>
        <b/>
        <sz val="10"/>
        <rFont val="Times New Roman"/>
        <family val="1"/>
      </rPr>
      <t>энергосбережение в системе общего образования</t>
    </r>
  </si>
  <si>
    <r>
      <t>Субвенции</t>
    </r>
    <r>
      <rPr>
        <sz val="10"/>
        <rFont val="Times New Roman"/>
        <family val="1"/>
      </rPr>
      <t xml:space="preserve"> на выполнение отдельных государственных полномочий по возмещению расходов, связанных с предоставлением руководителям, педагогическим работникам и иным специалистам муниципальных образовательных учреждений (за исключением совместителей), работающ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</si>
  <si>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оплату жилого помещения и коммунальных услуг (субсидии на оплату жилых помещений и коммунальных услуг) 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</si>
  <si>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начислению и выплате ежемесячного вознаграждения, причитающегося </t>
    </r>
    <r>
      <rPr>
        <b/>
        <sz val="10"/>
        <color indexed="8"/>
        <rFont val="Times New Roman"/>
        <family val="1"/>
      </rPr>
      <t>ПРИЕМНЫМ РОДИТЕЛЯМ</t>
    </r>
  </si>
  <si>
    <r>
      <t>Субвенция</t>
    </r>
    <r>
      <rPr>
        <sz val="10"/>
        <rFont val="Times New Roman"/>
        <family val="1"/>
      </rPr>
      <t xml:space="preserve"> на содержание ребенка в семье опекуна и приемной семье за счет средств областного бюджета </t>
    </r>
  </si>
  <si>
    <r>
      <t>Субсидия</t>
    </r>
    <r>
      <rPr>
        <sz val="10"/>
        <rFont val="Times New Roman"/>
        <family val="1"/>
      </rPr>
      <t xml:space="preserve"> на реализацию государственной программы Кировской области «Охрана окружающей среды, воспроизводство и использование природных ресурсов» на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 год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</si>
  <si>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государственных полномочий Кировской области по расчету и предоставлению дотаций бюджетам поселений</t>
    </r>
  </si>
  <si>
    <r>
      <t>Субвенции</t>
    </r>
    <r>
      <rPr>
        <sz val="10"/>
        <color indexed="8"/>
        <rFont val="Times New Roman"/>
        <family val="1"/>
      </rPr>
      <t xml:space="preserve"> на выполнение отдельных государственных полномочий по созданию в муниципальных районах, городских округах комиссий по делам несовершеннолетних и защите их прав и организации деятельности в сфере профилактики безнадзорности и правонарушений несов</t>
    </r>
  </si>
  <si>
    <r>
      <t>Субвенции</t>
    </r>
    <r>
      <rPr>
        <sz val="10"/>
        <rFont val="Times New Roman"/>
        <family val="1"/>
      </rPr>
      <t xml:space="preserve"> на выполнение государственных полномочий по созданию и деятельности в муниципальных образованиях </t>
    </r>
    <r>
      <rPr>
        <b/>
        <sz val="10"/>
        <rFont val="Times New Roman"/>
        <family val="1"/>
      </rPr>
      <t>административной(ых) комиссии(ий</t>
    </r>
  </si>
  <si>
    <r>
      <t>Субвенция</t>
    </r>
    <r>
      <rPr>
        <sz val="10"/>
        <rFont val="Times New Roman"/>
        <family val="1"/>
      </rPr>
      <t xml:space="preserve"> на хранение и комплектование муницнпальных архивов документами Архивного фонда Российской Федерации и другими архивными документами, относящимися к государственной собственности области и находящимися на территориях муниципальньих образований:  </t>
    </r>
  </si>
  <si>
    <r>
      <t>Субвенция</t>
    </r>
    <r>
      <rPr>
        <sz val="10"/>
        <rFont val="Times New Roman"/>
        <family val="1"/>
      </rPr>
      <t xml:space="preserve"> на поддержку сельскохозяйственного производства (на выполнение управленческих функций) </t>
    </r>
    <r>
      <rPr>
        <b/>
        <sz val="10"/>
        <rFont val="Times New Roman"/>
        <family val="1"/>
      </rPr>
      <t xml:space="preserve"> СХ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</t>
    </r>
  </si>
  <si>
    <r>
      <t xml:space="preserve">Субвенции </t>
    </r>
    <r>
      <rPr>
        <sz val="10"/>
        <color indexed="8"/>
        <rFont val="Times New Roman"/>
        <family val="1"/>
      </rPr>
      <t>на выполнение отдельных государственных полномочий по осуществлению деятельности</t>
    </r>
    <r>
      <rPr>
        <b/>
        <sz val="10"/>
        <color indexed="8"/>
        <rFont val="Times New Roman"/>
        <family val="1"/>
      </rPr>
      <t xml:space="preserve"> ПО ОПЕКЕ И ПОПЕЧИТЕЛЬСТВУ</t>
    </r>
  </si>
  <si>
    <r>
      <t>Субвенция</t>
    </r>
    <r>
      <rPr>
        <sz val="9"/>
        <rFont val="Times New Roman"/>
        <family val="1"/>
      </rPr>
      <t xml:space="preserve"> на предоставление гражданам субсидий на </t>
    </r>
    <r>
      <rPr>
        <b/>
        <sz val="9"/>
        <rFont val="Times New Roman"/>
        <family val="1"/>
      </rPr>
      <t>оплату жилого помещения и коммунальных услуг (Администрирование расходов)</t>
    </r>
  </si>
  <si>
    <r>
      <t>Субсидия</t>
    </r>
    <r>
      <rPr>
        <sz val="10"/>
        <rFont val="Times New Roman"/>
        <family val="1"/>
      </rPr>
      <t xml:space="preserve"> на выравнивание МР</t>
    </r>
  </si>
  <si>
    <r>
      <t>Субвенции</t>
    </r>
    <r>
      <rPr>
        <sz val="10"/>
        <color indexed="8"/>
        <rFont val="Times New Roman"/>
        <family val="1"/>
      </rPr>
      <t xml:space="preserve"> на возмещение части затрат на уплату процентов по кредитам, полученным в российиских кредитных организациях и займам, полученным в сельскохозяйственных потребительских коопреративах</t>
    </r>
  </si>
  <si>
    <r>
      <t>Субсидия</t>
    </r>
    <r>
      <rPr>
        <sz val="10"/>
        <rFont val="Times New Roman"/>
        <family val="1"/>
      </rPr>
      <t xml:space="preserve"> на реализацию мероприятий областной целевой программы «Развитие транспортной инфраструктуры Кировской области до 2015 года»</t>
    </r>
  </si>
  <si>
    <r>
      <t xml:space="preserve">Дотация </t>
    </r>
    <r>
      <rPr>
        <sz val="10"/>
        <rFont val="Times New Roman"/>
        <family val="1"/>
      </rPr>
      <t>на выравнивание МР</t>
    </r>
  </si>
  <si>
    <r>
      <t>Дотация</t>
    </r>
    <r>
      <rPr>
        <sz val="10"/>
        <rFont val="Times New Roman"/>
        <family val="1"/>
      </rPr>
      <t xml:space="preserve"> на сбалансированность МР</t>
    </r>
  </si>
  <si>
    <r>
      <t xml:space="preserve">Дотация </t>
    </r>
    <r>
      <rPr>
        <sz val="10"/>
        <rFont val="Times New Roman"/>
        <family val="1"/>
      </rPr>
      <t>на стимулирование МР</t>
    </r>
  </si>
  <si>
    <r>
      <t xml:space="preserve">Субсидия </t>
    </r>
    <r>
      <rPr>
        <sz val="10"/>
        <color indexed="8"/>
        <rFont val="Times New Roman"/>
        <family val="1"/>
      </rPr>
      <t>на реализацию мероприятий ведомственной целевой программы "Государственная кадастровая оценка земель"</t>
    </r>
  </si>
  <si>
    <r>
      <t xml:space="preserve">Субвенция </t>
    </r>
    <r>
      <rPr>
        <sz val="10"/>
        <rFont val="Times New Roman"/>
        <family val="1"/>
      </rPr>
      <t>на обеспечение жилыми помещениями детей-сирот, сотавшихся безпопечения родителей, а так же детей, находящихся под опекой (попечительством), не имеющих закрепленного жилого помещения</t>
    </r>
  </si>
  <si>
    <t>0121609</t>
  </si>
  <si>
    <r>
      <t xml:space="preserve">адм.района </t>
    </r>
    <r>
      <rPr>
        <b/>
        <sz val="10"/>
        <rFont val="Times New Roman"/>
        <family val="1"/>
      </rPr>
      <t>на 4х детей</t>
    </r>
  </si>
  <si>
    <r>
      <t>Субвенция</t>
    </r>
    <r>
      <rPr>
        <sz val="10"/>
        <rFont val="Times New Roman"/>
        <family val="1"/>
      </rPr>
      <t xml:space="preserve"> на частичную компенсацию расходов на оплату жилого помещения и </t>
    </r>
    <r>
      <rPr>
        <b/>
        <sz val="10"/>
        <rFont val="Times New Roman"/>
        <family val="1"/>
      </rPr>
      <t>коммунальных услуг</t>
    </r>
    <r>
      <rPr>
        <sz val="10"/>
        <rFont val="Times New Roman"/>
        <family val="1"/>
      </rPr>
      <t xml:space="preserve"> в виде ежемесячной денежной выплаты </t>
    </r>
  </si>
  <si>
    <t xml:space="preserve">0201612 </t>
  </si>
  <si>
    <t>01Б1614</t>
  </si>
  <si>
    <t>0111613</t>
  </si>
  <si>
    <t>0121608 ДП 2005</t>
  </si>
  <si>
    <t>Объемы межбюджетных трансфертов  на 2014 год</t>
  </si>
  <si>
    <t>0121608 ДП 2004</t>
  </si>
  <si>
    <t>1101606</t>
  </si>
  <si>
    <t>адм.</t>
  </si>
  <si>
    <t xml:space="preserve"> ДП 1105</t>
  </si>
  <si>
    <t>1101605</t>
  </si>
  <si>
    <t>1021605</t>
  </si>
  <si>
    <t>1101601</t>
  </si>
  <si>
    <t>1101602 ДП 2003</t>
  </si>
  <si>
    <t>01Б1604</t>
  </si>
  <si>
    <t>0301611 ДП 2013</t>
  </si>
  <si>
    <t>0301611 ДП 2014</t>
  </si>
  <si>
    <t>0701603</t>
  </si>
  <si>
    <t xml:space="preserve">Субвенция местным бюджетам из областного бюджета на реализацию прав на получение общедоступного и бесплатного дошкольного образования в муниципальных образовательных организациях </t>
  </si>
  <si>
    <r>
      <t>Субвенция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компенсацию части родительской платы</t>
    </r>
    <r>
      <rPr>
        <sz val="9"/>
        <rFont val="Times New Roman"/>
        <family val="1"/>
      </rPr>
      <t xml:space="preserve"> за содержание ребенка в государственных и муницяпальных образовательных учреждениях, реализующих основную общеобразовательяую</t>
    </r>
    <r>
      <rPr>
        <b/>
        <sz val="9"/>
        <rFont val="Times New Roman"/>
        <family val="1"/>
      </rPr>
      <t xml:space="preserve"> программу дошкольного образования </t>
    </r>
  </si>
  <si>
    <t>0111714</t>
  </si>
  <si>
    <t>доп. 2010</t>
  </si>
  <si>
    <t>доп. 2011</t>
  </si>
  <si>
    <t>112…2012</t>
  </si>
  <si>
    <t>244…2012</t>
  </si>
  <si>
    <r>
      <t>Субвенция на реализация гос.стандарта</t>
    </r>
    <r>
      <rPr>
        <sz val="10"/>
        <rFont val="Times New Roman"/>
        <family val="1"/>
      </rPr>
      <t xml:space="preserve"> общего образования (оплата траду в рамках обеспечения</t>
    </r>
    <r>
      <rPr>
        <b/>
        <sz val="10"/>
        <rFont val="Times New Roman"/>
        <family val="1"/>
      </rPr>
      <t xml:space="preserve"> урочной деятельности и учебных расходов</t>
    </r>
    <r>
      <rPr>
        <sz val="10"/>
        <rFont val="Times New Roman"/>
        <family val="1"/>
      </rPr>
      <t>)</t>
    </r>
  </si>
  <si>
    <t>0111701 ДП 2006</t>
  </si>
  <si>
    <t>0111701 ДП 2007</t>
  </si>
  <si>
    <r>
      <t xml:space="preserve">Субвенция на реализацию гос.стандарта общего образования на обеспечение внеурочной деятельности </t>
    </r>
    <r>
      <rPr>
        <sz val="10"/>
        <rFont val="Times New Roman"/>
        <family val="1"/>
      </rPr>
      <t>в рамках реализации федерального государственного стандарта начального общего образования</t>
    </r>
  </si>
  <si>
    <r>
      <t xml:space="preserve">Субвенции </t>
    </r>
    <r>
      <rPr>
        <sz val="10"/>
        <color indexed="8"/>
        <rFont val="Times New Roman"/>
        <family val="1"/>
      </rPr>
      <t xml:space="preserve">на выполнение отдельных государственных полномочий по выплате вознаграждения за выполнение </t>
    </r>
    <r>
      <rPr>
        <b/>
        <sz val="10"/>
        <rFont val="Times New Roman"/>
        <family val="1"/>
      </rPr>
      <t xml:space="preserve">функций классного руководителя </t>
    </r>
    <r>
      <rPr>
        <sz val="10"/>
        <color indexed="8"/>
        <rFont val="Times New Roman"/>
        <family val="1"/>
      </rPr>
      <t>педагогическим работникам муниципальных образовательных учреждений</t>
    </r>
  </si>
  <si>
    <t>0111701  ДП 2008</t>
  </si>
  <si>
    <r>
      <t xml:space="preserve">Субвенции </t>
    </r>
    <r>
      <rPr>
        <sz val="10"/>
        <color indexed="8"/>
        <rFont val="Times New Roman"/>
        <family val="1"/>
      </rPr>
      <t xml:space="preserve">на выполнение отдельных государственных полномочий на осуществление ежемесячных выплат педагогическим работникам муниципальных общеобразовательных организаций, имеющим </t>
    </r>
    <r>
      <rPr>
        <b/>
        <sz val="10"/>
        <color indexed="8"/>
        <rFont val="Times New Roman"/>
        <family val="1"/>
      </rPr>
      <t>высшую квалификационную категорию</t>
    </r>
  </si>
  <si>
    <t>0111701 ДП 2009</t>
  </si>
  <si>
    <t xml:space="preserve">Субвенции на возмещение части затрат на уплату процентов по кредитам и займам, полученным в предшествующем и (или) текущем годах со сроком погашения в очередном и (или) последующие годы </t>
  </si>
  <si>
    <t>Субвенции на возмещение 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</si>
  <si>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 xml:space="preserve">Субвенции на возмещение 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</si>
  <si>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</si>
  <si>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0611602 ДП 2001</t>
  </si>
  <si>
    <t>0611602 ДП 2002</t>
  </si>
  <si>
    <t>0705118 ДП 365</t>
  </si>
  <si>
    <t>пос.</t>
  </si>
  <si>
    <t>М-К, Зимник по 4500</t>
  </si>
  <si>
    <t>0701515 ДП 3013</t>
  </si>
  <si>
    <r>
      <t xml:space="preserve">Субсидии </t>
    </r>
    <r>
      <rPr>
        <sz val="10"/>
        <rFont val="Times New Roman"/>
        <family val="1"/>
      </rPr>
      <t>из областного бюджета на переподготовку и повышение квалификации лиц, замещающих муниципальные должности, и муниципальных служащих по вопросам закупок  на 2014 год</t>
    </r>
  </si>
  <si>
    <t>1101516 ДП 3014</t>
  </si>
  <si>
    <t>1101514 ДП 3012</t>
  </si>
  <si>
    <t>Моторки с/п</t>
  </si>
  <si>
    <t>областные ср-ва</t>
  </si>
  <si>
    <t>федеральные ср-ва</t>
  </si>
  <si>
    <t>0611511 ДП 3009</t>
  </si>
  <si>
    <t>01Б1506 ДП 3004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</si>
  <si>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федерального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</si>
  <si>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 xml:space="preserve">06Г5018 </t>
  </si>
  <si>
    <r>
      <t>Субсидии</t>
    </r>
    <r>
      <rPr>
        <sz val="9"/>
        <rFont val="Times New Roman"/>
        <family val="1"/>
      </rPr>
      <t xml:space="preserve"> местным бюджетам из </t>
    </r>
    <r>
      <rPr>
        <b/>
        <sz val="9"/>
        <rFont val="Times New Roman"/>
        <family val="1"/>
      </rPr>
      <t>областного бюджета</t>
    </r>
    <r>
      <rPr>
        <sz val="9"/>
        <rFont val="Times New Roman"/>
        <family val="1"/>
      </rPr>
      <t xml:space="preserve"> на реализацию подпрограммы "Обеспечение жильем молодых семей" федеральной целевой программы Жилище на 2011-2015 годы</t>
    </r>
  </si>
  <si>
    <t>06Г1704</t>
  </si>
  <si>
    <t>0205144</t>
  </si>
  <si>
    <t>неиспользованные остатки на 01.01.2014</t>
  </si>
  <si>
    <t>Б-Порек, М-Кильмезь, пгт. Кильмезь по 5000</t>
  </si>
  <si>
    <t>0201614</t>
  </si>
  <si>
    <t>0111403</t>
  </si>
  <si>
    <t>ДП 3022</t>
  </si>
  <si>
    <t>0701403</t>
  </si>
  <si>
    <t>0201403</t>
  </si>
  <si>
    <t>ц/с 1101403</t>
  </si>
  <si>
    <r>
      <t xml:space="preserve">Обеспечение предоставления </t>
    </r>
    <r>
      <rPr>
        <b/>
        <sz val="10"/>
        <rFont val="Times New Roman"/>
        <family val="1"/>
      </rPr>
      <t>жилых помещений детям-сиротам</t>
    </r>
    <r>
      <rPr>
        <sz val="10"/>
        <rFont val="Times New Roman"/>
        <family val="1"/>
      </rPr>
      <t xml:space="preserve">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бюджета.</t>
    </r>
  </si>
  <si>
    <t>00020203999050000151</t>
  </si>
  <si>
    <t>20042</t>
  </si>
  <si>
    <t>20043</t>
  </si>
  <si>
    <t>0901508 ДП 3006</t>
  </si>
  <si>
    <t>0615038 ВР  810  ДК 001</t>
  </si>
  <si>
    <t>0615039 ВР 810 ДК 002</t>
  </si>
  <si>
    <t>0615047 ВР 810 ДК 036</t>
  </si>
  <si>
    <t>0615048 ВР 810 ДК 037</t>
  </si>
  <si>
    <t>0615055 ВР 810 ДК 048</t>
  </si>
  <si>
    <t>00020203119050000151</t>
  </si>
  <si>
    <t>ц/с 01Б1403</t>
  </si>
  <si>
    <t>ц/с 0701605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</si>
  <si>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областного бюджета)</t>
  </si>
  <si>
    <t>0909602 ВР 522  ДК 3024</t>
  </si>
  <si>
    <t xml:space="preserve"> Субсидия местным бюджетам из областного бюджета на обеспечение мероприятий по переселению граждан из аварийного жилищного фонда (финансовая поддержка реформирования ЖКХ за счет средств  Фонда содействия реформированию ЖКХ)</t>
  </si>
  <si>
    <t>0909502 ВР522 ДК 3025</t>
  </si>
  <si>
    <r>
      <t xml:space="preserve">Межбюджетных трансфертов местным бюджетам , направленных на активизацию работы органов местного самоуправления городских и сельских поселений области </t>
    </r>
    <r>
      <rPr>
        <b/>
        <sz val="9"/>
        <rFont val="Times New Roman"/>
        <family val="1"/>
      </rPr>
      <t>по введению самообложения граждан</t>
    </r>
    <r>
      <rPr>
        <sz val="9"/>
        <rFont val="Times New Roman"/>
        <family val="1"/>
      </rPr>
      <t xml:space="preserve"> по итогам 2013 года </t>
    </r>
  </si>
  <si>
    <t>0701517 ВР 521 ДК 3015</t>
  </si>
  <si>
    <t>0701705 ВР 540</t>
  </si>
  <si>
    <r>
      <t>Субвенция</t>
    </r>
    <r>
      <rPr>
        <sz val="9"/>
        <rFont val="Times New Roman"/>
        <family val="1"/>
      </rPr>
      <t xml:space="preserve"> местным бюджетам на реализацию государственного стандарта общего образования </t>
    </r>
    <r>
      <rPr>
        <b/>
        <sz val="9"/>
        <rFont val="Times New Roman"/>
        <family val="1"/>
      </rPr>
      <t>модернизация</t>
    </r>
    <r>
      <rPr>
        <sz val="9"/>
        <rFont val="Times New Roman"/>
        <family val="1"/>
      </rPr>
      <t xml:space="preserve"> региональных систем общего образования (</t>
    </r>
    <r>
      <rPr>
        <b/>
        <sz val="9"/>
        <rFont val="Times New Roman"/>
        <family val="1"/>
      </rPr>
      <t>приобретение спортивного инвентаря)</t>
    </r>
  </si>
  <si>
    <t xml:space="preserve">Субсидии бюджетам субъектов Российской Федерации и муниципальных образований на модернизацию региональных систем дошкольного образования
</t>
  </si>
  <si>
    <r>
      <t xml:space="preserve">Субсидия областная целевая программа "Дом для молодой семьи" на 2012 год </t>
    </r>
    <r>
      <rPr>
        <b/>
        <sz val="10"/>
        <rFont val="Times New Roman"/>
        <family val="1"/>
      </rPr>
      <t>Федерация</t>
    </r>
  </si>
  <si>
    <t>00020202204050000151</t>
  </si>
  <si>
    <t>00020203024052100151</t>
  </si>
  <si>
    <t>00020203099050000151</t>
  </si>
  <si>
    <t>0305020 ВР 322 ДК 6661</t>
  </si>
  <si>
    <r>
      <t xml:space="preserve">Субсидии местным бюджетам из областного бюджета на реализацию подпрограммы "Обеспечение жильем молодых семей" </t>
    </r>
    <r>
      <rPr>
        <b/>
        <sz val="11"/>
        <color indexed="8"/>
        <rFont val="Times New Roman"/>
        <family val="1"/>
      </rPr>
      <t>федеральной</t>
    </r>
    <r>
      <rPr>
        <sz val="10"/>
        <color indexed="8"/>
        <rFont val="Times New Roman"/>
        <family val="1"/>
      </rPr>
      <t xml:space="preserve"> целевой программы Жилище на 2011-2015 годы</t>
    </r>
  </si>
  <si>
    <t>0301510 ВР322 ДК 5571</t>
  </si>
  <si>
    <r>
      <t xml:space="preserve">Возмещение части процентной ставки по краткосрочным кредитам (займам) на развитие растениеводства, перерабки и реализации продукции растениеводства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</si>
  <si>
    <t>00020203027000000151</t>
  </si>
  <si>
    <t>00020202216050000151</t>
  </si>
  <si>
    <t>0115059 ДК 052</t>
  </si>
  <si>
    <r>
      <t>Субсидия</t>
    </r>
    <r>
      <rPr>
        <sz val="10"/>
        <color indexed="8"/>
        <rFont val="Times New Roman"/>
        <family val="1"/>
      </rPr>
      <t xml:space="preserve"> Областная целевая программа "Организация отдыха и оздоровления детей в Кировской области" на 2012-2014 годы </t>
    </r>
  </si>
  <si>
    <t xml:space="preserve">0909602 ВР522    ДК 3028 </t>
  </si>
  <si>
    <t>0909502 ВР522 ДК 3029</t>
  </si>
  <si>
    <t>0901517 ДК 3015</t>
  </si>
  <si>
    <r>
      <t xml:space="preserve">Субсидия </t>
    </r>
    <r>
      <rPr>
        <sz val="10"/>
        <rFont val="Times New Roman"/>
        <family val="1"/>
      </rPr>
      <t>на реализацию программ (проектов) в сфере отдыха и оздоровления молодежи</t>
    </r>
  </si>
  <si>
    <t>0301512 ДК 3010</t>
  </si>
  <si>
    <t>Субсидия на софинансирование инвестиционных программ и проектов развития общественной инфраструктуры муниципальных образований в Кировской области</t>
  </si>
  <si>
    <t xml:space="preserve">Остаток на 01.10.2014 </t>
  </si>
  <si>
    <r>
      <t xml:space="preserve">0301510 </t>
    </r>
    <r>
      <rPr>
        <sz val="10"/>
        <rFont val="Times New Roman"/>
        <family val="1"/>
      </rPr>
      <t>ДК3008</t>
    </r>
  </si>
  <si>
    <r>
      <t xml:space="preserve">0305020 </t>
    </r>
    <r>
      <rPr>
        <sz val="10"/>
        <rFont val="Times New Roman"/>
        <family val="1"/>
      </rPr>
      <t>ДК 666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</si>
</sst>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#,##0.00_р_."/>
    <numFmt numFmtId="172" formatCode="000000"/>
    <numFmt numFmtId="173" formatCode="[$-FC19]d\ mmmm\ yyyy\ &quot;г.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u val="single"/>
      <sz val="8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.5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name val="Arial"/>
      <family val="0"/>
    </font>
    <font>
      <b/>
      <sz val="9"/>
      <color indexed="8"/>
      <name val="Arial CYR"/>
      <family val="0"/>
    </font>
    <font>
      <b/>
      <sz val="11"/>
      <color indexed="8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 horizontal="right" shrinkToFit="1"/>
    </xf>
    <xf numFmtId="0" fontId="4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/>
      <protection locked="0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11" fontId="9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15" fillId="0" borderId="0" xfId="0" applyNumberFormat="1" applyFont="1" applyAlignment="1">
      <alignment/>
    </xf>
    <xf numFmtId="0" fontId="1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11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 applyProtection="1">
      <alignment/>
      <protection locked="0"/>
    </xf>
    <xf numFmtId="0" fontId="6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1" fontId="10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/>
    </xf>
    <xf numFmtId="0" fontId="10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49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4" fontId="10" fillId="0" borderId="1" xfId="0" applyNumberFormat="1" applyFont="1" applyBorder="1" applyAlignment="1">
      <alignment/>
    </xf>
    <xf numFmtId="4" fontId="22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20" fillId="0" borderId="0" xfId="0" applyFont="1" applyAlignment="1">
      <alignment/>
    </xf>
    <xf numFmtId="4" fontId="23" fillId="0" borderId="1" xfId="0" applyNumberFormat="1" applyFont="1" applyBorder="1" applyAlignment="1">
      <alignment/>
    </xf>
    <xf numFmtId="4" fontId="24" fillId="0" borderId="1" xfId="0" applyNumberFormat="1" applyFont="1" applyBorder="1" applyAlignment="1">
      <alignment/>
    </xf>
    <xf numFmtId="4" fontId="23" fillId="0" borderId="1" xfId="0" applyNumberFormat="1" applyFont="1" applyBorder="1" applyAlignment="1">
      <alignment horizontal="right"/>
    </xf>
    <xf numFmtId="4" fontId="24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3" fillId="0" borderId="1" xfId="0" applyNumberFormat="1" applyFont="1" applyBorder="1" applyAlignment="1">
      <alignment wrapText="1"/>
    </xf>
    <xf numFmtId="4" fontId="23" fillId="0" borderId="1" xfId="0" applyNumberFormat="1" applyFont="1" applyFill="1" applyBorder="1" applyAlignment="1">
      <alignment horizontal="right" shrinkToFit="1"/>
    </xf>
    <xf numFmtId="4" fontId="5" fillId="3" borderId="1" xfId="0" applyNumberFormat="1" applyFont="1" applyFill="1" applyBorder="1" applyAlignment="1">
      <alignment/>
    </xf>
    <xf numFmtId="0" fontId="26" fillId="2" borderId="4" xfId="18" applyFont="1" applyFill="1" applyBorder="1" applyAlignment="1">
      <alignment vertical="top" wrapText="1"/>
      <protection/>
    </xf>
    <xf numFmtId="49" fontId="5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/>
    </xf>
    <xf numFmtId="0" fontId="9" fillId="0" borderId="1" xfId="0" applyFont="1" applyBorder="1" applyAlignment="1">
      <alignment vertical="center" wrapText="1"/>
    </xf>
    <xf numFmtId="4" fontId="5" fillId="3" borderId="1" xfId="0" applyNumberFormat="1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/>
    </xf>
    <xf numFmtId="49" fontId="11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" fontId="28" fillId="0" borderId="0" xfId="0" applyNumberFormat="1" applyFont="1" applyAlignment="1">
      <alignment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1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на 01.05.14 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4"/>
  <dimension ref="A1:I118"/>
  <sheetViews>
    <sheetView tabSelected="1" workbookViewId="0" topLeftCell="E1">
      <pane ySplit="3" topLeftCell="BM97" activePane="bottomLeft" state="frozen"/>
      <selection pane="topLeft" activeCell="A1" sqref="A1"/>
      <selection pane="bottomLeft" activeCell="R110" sqref="R110"/>
    </sheetView>
  </sheetViews>
  <sheetFormatPr defaultColWidth="9.00390625" defaultRowHeight="12.75"/>
  <cols>
    <col min="1" max="1" width="3.25390625" style="24" customWidth="1"/>
    <col min="2" max="2" width="63.375" style="1" customWidth="1"/>
    <col min="3" max="3" width="10.25390625" style="1" customWidth="1"/>
    <col min="4" max="4" width="18.25390625" style="25" customWidth="1"/>
    <col min="5" max="5" width="8.75390625" style="73" customWidth="1"/>
    <col min="6" max="6" width="13.125" style="1" customWidth="1"/>
    <col min="7" max="7" width="12.375" style="1" customWidth="1"/>
    <col min="8" max="8" width="11.875" style="1" customWidth="1"/>
    <col min="9" max="9" width="14.75390625" style="1" customWidth="1"/>
    <col min="10" max="16384" width="9.125" style="1" customWidth="1"/>
  </cols>
  <sheetData>
    <row r="1" ht="12.75">
      <c r="I1" s="83"/>
    </row>
    <row r="2" spans="1:9" ht="15.75">
      <c r="A2" s="104" t="s">
        <v>119</v>
      </c>
      <c r="B2" s="104"/>
      <c r="C2" s="104"/>
      <c r="D2" s="104"/>
      <c r="E2" s="104"/>
      <c r="F2" s="104"/>
      <c r="G2" s="104"/>
      <c r="H2" s="104"/>
      <c r="I2" s="104"/>
    </row>
    <row r="3" spans="1:9" ht="25.5" customHeight="1">
      <c r="A3" s="30" t="s">
        <v>0</v>
      </c>
      <c r="B3" s="31" t="s">
        <v>1</v>
      </c>
      <c r="C3" s="31" t="s">
        <v>2</v>
      </c>
      <c r="D3" s="32" t="s">
        <v>3</v>
      </c>
      <c r="E3" s="66" t="s">
        <v>4</v>
      </c>
      <c r="F3" s="31" t="s">
        <v>5</v>
      </c>
      <c r="G3" s="31" t="s">
        <v>6</v>
      </c>
      <c r="H3" s="31" t="s">
        <v>7</v>
      </c>
      <c r="I3" s="31" t="s">
        <v>218</v>
      </c>
    </row>
    <row r="4" spans="1:9" ht="28.5" customHeight="1">
      <c r="A4" s="30">
        <v>1</v>
      </c>
      <c r="B4" s="33" t="s">
        <v>86</v>
      </c>
      <c r="C4" s="2" t="s">
        <v>154</v>
      </c>
      <c r="D4" s="3" t="s">
        <v>8</v>
      </c>
      <c r="E4" s="67" t="s">
        <v>153</v>
      </c>
      <c r="F4" s="4">
        <v>552200</v>
      </c>
      <c r="G4" s="4">
        <f>148700+127400+138000</f>
        <v>414100</v>
      </c>
      <c r="H4" s="5">
        <v>391167.3</v>
      </c>
      <c r="I4" s="11">
        <f aca="true" t="shared" si="0" ref="I4:I46">G4-H4</f>
        <v>22932.70000000001</v>
      </c>
    </row>
    <row r="5" spans="1:9" ht="28.5" customHeight="1">
      <c r="A5" s="30"/>
      <c r="B5" s="33" t="s">
        <v>9</v>
      </c>
      <c r="C5" s="2" t="s">
        <v>10</v>
      </c>
      <c r="D5" s="3" t="s">
        <v>11</v>
      </c>
      <c r="E5" s="68"/>
      <c r="F5" s="4"/>
      <c r="G5" s="84"/>
      <c r="H5" s="90"/>
      <c r="I5" s="11">
        <f t="shared" si="0"/>
        <v>0</v>
      </c>
    </row>
    <row r="6" spans="1:9" ht="42.75" customHeight="1">
      <c r="A6" s="30"/>
      <c r="B6" s="34" t="s">
        <v>195</v>
      </c>
      <c r="C6" s="2" t="s">
        <v>12</v>
      </c>
      <c r="D6" s="3" t="s">
        <v>42</v>
      </c>
      <c r="E6" s="94" t="s">
        <v>197</v>
      </c>
      <c r="F6" s="91">
        <v>498675</v>
      </c>
      <c r="G6" s="4">
        <v>498675</v>
      </c>
      <c r="H6" s="5">
        <v>498675</v>
      </c>
      <c r="I6" s="11">
        <f t="shared" si="0"/>
        <v>0</v>
      </c>
    </row>
    <row r="7" spans="1:9" ht="28.5" customHeight="1">
      <c r="A7" s="30"/>
      <c r="B7" s="34" t="s">
        <v>217</v>
      </c>
      <c r="C7" s="2" t="s">
        <v>41</v>
      </c>
      <c r="D7" s="3" t="s">
        <v>13</v>
      </c>
      <c r="E7" s="94" t="s">
        <v>214</v>
      </c>
      <c r="F7" s="91">
        <f>688585</f>
        <v>688585</v>
      </c>
      <c r="G7" s="84"/>
      <c r="H7" s="90"/>
      <c r="I7" s="11">
        <f t="shared" si="0"/>
        <v>0</v>
      </c>
    </row>
    <row r="8" spans="1:9" ht="41.25" customHeight="1">
      <c r="A8" s="30"/>
      <c r="B8" s="103" t="s">
        <v>87</v>
      </c>
      <c r="C8" s="2"/>
      <c r="D8" s="3" t="s">
        <v>13</v>
      </c>
      <c r="E8" s="94" t="s">
        <v>196</v>
      </c>
      <c r="F8" s="99">
        <f>F9+F10+F11+F12+F13+F14+F15+F16+F17+F18</f>
        <v>1988516</v>
      </c>
      <c r="G8" s="35">
        <f>G9+G10+G11+G12+G13+G14+G15+G16+G17+G18</f>
        <v>413428</v>
      </c>
      <c r="H8" s="35">
        <f>H9+H10+H11+H12+H13+H14+H15+H16+H17+H18</f>
        <v>411791.14</v>
      </c>
      <c r="I8" s="36">
        <f t="shared" si="0"/>
        <v>1636.859999999986</v>
      </c>
    </row>
    <row r="9" spans="1:9" ht="15.75" customHeight="1">
      <c r="A9" s="30"/>
      <c r="B9" s="103"/>
      <c r="C9" s="2" t="s">
        <v>14</v>
      </c>
      <c r="D9" s="3"/>
      <c r="E9" s="69"/>
      <c r="F9" s="4">
        <v>105149</v>
      </c>
      <c r="G9" s="84"/>
      <c r="H9" s="90"/>
      <c r="I9" s="11">
        <f t="shared" si="0"/>
        <v>0</v>
      </c>
    </row>
    <row r="10" spans="1:9" ht="15.75" customHeight="1">
      <c r="A10" s="30"/>
      <c r="B10" s="33"/>
      <c r="C10" s="2" t="s">
        <v>15</v>
      </c>
      <c r="D10" s="3"/>
      <c r="E10" s="69"/>
      <c r="F10" s="4"/>
      <c r="G10" s="84"/>
      <c r="H10" s="90"/>
      <c r="I10" s="11">
        <f t="shared" si="0"/>
        <v>0</v>
      </c>
    </row>
    <row r="11" spans="1:9" ht="15.75" customHeight="1">
      <c r="A11" s="30"/>
      <c r="B11" s="33"/>
      <c r="C11" s="2" t="s">
        <v>16</v>
      </c>
      <c r="D11" s="3"/>
      <c r="E11" s="69"/>
      <c r="F11" s="4"/>
      <c r="G11" s="84"/>
      <c r="H11" s="90"/>
      <c r="I11" s="11">
        <f t="shared" si="0"/>
        <v>0</v>
      </c>
    </row>
    <row r="12" spans="1:9" ht="15.75" customHeight="1">
      <c r="A12" s="30"/>
      <c r="B12" s="33"/>
      <c r="C12" s="2" t="s">
        <v>17</v>
      </c>
      <c r="D12" s="3"/>
      <c r="E12" s="69"/>
      <c r="F12" s="91">
        <v>230987</v>
      </c>
      <c r="G12" s="4">
        <v>230987</v>
      </c>
      <c r="H12" s="5">
        <v>230987</v>
      </c>
      <c r="I12" s="11">
        <f t="shared" si="0"/>
        <v>0</v>
      </c>
    </row>
    <row r="13" spans="1:9" ht="15.75" customHeight="1">
      <c r="A13" s="30"/>
      <c r="B13" s="33"/>
      <c r="C13" s="2" t="s">
        <v>18</v>
      </c>
      <c r="D13" s="3"/>
      <c r="E13" s="69"/>
      <c r="F13" s="91">
        <v>182441</v>
      </c>
      <c r="G13" s="4">
        <v>182441</v>
      </c>
      <c r="H13" s="5">
        <v>180804.14</v>
      </c>
      <c r="I13" s="11">
        <f t="shared" si="0"/>
        <v>1636.859999999986</v>
      </c>
    </row>
    <row r="14" spans="1:9" ht="15.75" customHeight="1">
      <c r="A14" s="30"/>
      <c r="B14" s="33"/>
      <c r="C14" s="2" t="s">
        <v>19</v>
      </c>
      <c r="D14" s="3"/>
      <c r="E14" s="69"/>
      <c r="F14" s="4"/>
      <c r="G14" s="84"/>
      <c r="H14" s="90"/>
      <c r="I14" s="11">
        <f t="shared" si="0"/>
        <v>0</v>
      </c>
    </row>
    <row r="15" spans="1:9" ht="15.75" customHeight="1">
      <c r="A15" s="30"/>
      <c r="B15" s="33"/>
      <c r="C15" s="2" t="s">
        <v>20</v>
      </c>
      <c r="D15" s="3"/>
      <c r="E15" s="69"/>
      <c r="F15" s="4"/>
      <c r="G15" s="84"/>
      <c r="H15" s="90"/>
      <c r="I15" s="11">
        <f t="shared" si="0"/>
        <v>0</v>
      </c>
    </row>
    <row r="16" spans="1:9" ht="15.75" customHeight="1">
      <c r="A16" s="30"/>
      <c r="B16" s="33"/>
      <c r="C16" s="2" t="s">
        <v>21</v>
      </c>
      <c r="D16" s="3"/>
      <c r="E16" s="69"/>
      <c r="F16" s="4"/>
      <c r="G16" s="84"/>
      <c r="H16" s="90"/>
      <c r="I16" s="11">
        <f t="shared" si="0"/>
        <v>0</v>
      </c>
    </row>
    <row r="17" spans="1:9" ht="15.75" customHeight="1">
      <c r="A17" s="30"/>
      <c r="B17" s="33"/>
      <c r="C17" s="2" t="s">
        <v>22</v>
      </c>
      <c r="D17" s="3"/>
      <c r="E17" s="69"/>
      <c r="F17" s="4"/>
      <c r="G17" s="84"/>
      <c r="H17" s="90"/>
      <c r="I17" s="11">
        <f t="shared" si="0"/>
        <v>0</v>
      </c>
    </row>
    <row r="18" spans="1:9" ht="15.75" customHeight="1">
      <c r="A18" s="30"/>
      <c r="B18" s="33"/>
      <c r="C18" s="2" t="s">
        <v>23</v>
      </c>
      <c r="D18" s="3"/>
      <c r="E18" s="69"/>
      <c r="F18" s="91">
        <f>1500000-30061</f>
        <v>1469939</v>
      </c>
      <c r="G18" s="84"/>
      <c r="H18" s="90"/>
      <c r="I18" s="11">
        <f t="shared" si="0"/>
        <v>0</v>
      </c>
    </row>
    <row r="19" spans="1:9" ht="39" customHeight="1">
      <c r="A19" s="30"/>
      <c r="B19" s="34" t="s">
        <v>24</v>
      </c>
      <c r="C19" s="2" t="s">
        <v>25</v>
      </c>
      <c r="D19" s="3" t="s">
        <v>26</v>
      </c>
      <c r="E19" s="67" t="s">
        <v>213</v>
      </c>
      <c r="F19" s="91">
        <f>1962553.47</f>
        <v>1962553.47</v>
      </c>
      <c r="G19" s="4">
        <f>1962553.47</f>
        <v>1962553.47</v>
      </c>
      <c r="H19" s="5">
        <v>1962553.47</v>
      </c>
      <c r="I19" s="11">
        <f t="shared" si="0"/>
        <v>0</v>
      </c>
    </row>
    <row r="20" spans="1:9" ht="38.25" customHeight="1">
      <c r="A20" s="30"/>
      <c r="B20" s="34" t="s">
        <v>27</v>
      </c>
      <c r="C20" s="2" t="s">
        <v>25</v>
      </c>
      <c r="D20" s="3" t="s">
        <v>28</v>
      </c>
      <c r="E20" s="67" t="s">
        <v>212</v>
      </c>
      <c r="F20" s="91">
        <f>911926.53</f>
        <v>911926.53</v>
      </c>
      <c r="G20" s="4">
        <f>911926.53</f>
        <v>911926.53</v>
      </c>
      <c r="H20" s="5">
        <v>911926.53</v>
      </c>
      <c r="I20" s="11">
        <f t="shared" si="0"/>
        <v>0</v>
      </c>
    </row>
    <row r="21" spans="1:9" ht="38.25" customHeight="1">
      <c r="A21" s="30"/>
      <c r="B21" s="34" t="s">
        <v>191</v>
      </c>
      <c r="C21" s="2" t="s">
        <v>25</v>
      </c>
      <c r="D21" s="3" t="s">
        <v>28</v>
      </c>
      <c r="E21" s="94" t="s">
        <v>192</v>
      </c>
      <c r="F21" s="91">
        <v>2092473.04</v>
      </c>
      <c r="G21" s="4">
        <v>430695.11</v>
      </c>
      <c r="H21" s="90"/>
      <c r="I21" s="11">
        <f t="shared" si="0"/>
        <v>430695.11</v>
      </c>
    </row>
    <row r="22" spans="1:9" ht="38.25" customHeight="1">
      <c r="A22" s="30"/>
      <c r="B22" s="34" t="s">
        <v>193</v>
      </c>
      <c r="C22" s="2" t="s">
        <v>25</v>
      </c>
      <c r="D22" s="3" t="s">
        <v>26</v>
      </c>
      <c r="E22" s="94" t="s">
        <v>194</v>
      </c>
      <c r="F22" s="91">
        <v>7564161.2</v>
      </c>
      <c r="G22" s="4">
        <v>1644857.3</v>
      </c>
      <c r="H22" s="90"/>
      <c r="I22" s="11">
        <f t="shared" si="0"/>
        <v>1644857.3</v>
      </c>
    </row>
    <row r="23" spans="1:9" ht="37.5" customHeight="1">
      <c r="A23" s="30">
        <v>2</v>
      </c>
      <c r="B23" s="37" t="s">
        <v>165</v>
      </c>
      <c r="C23" s="6" t="s">
        <v>29</v>
      </c>
      <c r="D23" s="3" t="s">
        <v>42</v>
      </c>
      <c r="E23" s="67" t="s">
        <v>166</v>
      </c>
      <c r="F23" s="4">
        <f>379000-379000</f>
        <v>0</v>
      </c>
      <c r="G23" s="84"/>
      <c r="H23" s="90"/>
      <c r="I23" s="11">
        <f t="shared" si="0"/>
        <v>0</v>
      </c>
    </row>
    <row r="24" spans="1:9" ht="37.5" customHeight="1">
      <c r="A24" s="30"/>
      <c r="B24" s="37" t="s">
        <v>167</v>
      </c>
      <c r="C24" s="6" t="s">
        <v>29</v>
      </c>
      <c r="D24" s="3" t="s">
        <v>42</v>
      </c>
      <c r="E24" s="67" t="s">
        <v>168</v>
      </c>
      <c r="F24" s="4">
        <f>235000-235000</f>
        <v>0</v>
      </c>
      <c r="G24" s="84"/>
      <c r="H24" s="90"/>
      <c r="I24" s="11">
        <f t="shared" si="0"/>
        <v>0</v>
      </c>
    </row>
    <row r="25" spans="1:9" ht="39.75" customHeight="1">
      <c r="A25" s="13">
        <v>3</v>
      </c>
      <c r="B25" s="9" t="s">
        <v>207</v>
      </c>
      <c r="C25" s="6" t="s">
        <v>32</v>
      </c>
      <c r="D25" s="10" t="s">
        <v>33</v>
      </c>
      <c r="E25" s="67" t="s">
        <v>183</v>
      </c>
      <c r="F25" s="16">
        <v>178000</v>
      </c>
      <c r="G25" s="15">
        <f>21695+20746+27899+6821+5703+4521+17246</f>
        <v>104631</v>
      </c>
      <c r="H25" s="4">
        <v>104631</v>
      </c>
      <c r="I25" s="4">
        <f t="shared" si="0"/>
        <v>0</v>
      </c>
    </row>
    <row r="26" spans="1:9" ht="40.5" customHeight="1">
      <c r="A26" s="13">
        <v>4</v>
      </c>
      <c r="B26" s="9" t="s">
        <v>147</v>
      </c>
      <c r="C26" s="6" t="s">
        <v>32</v>
      </c>
      <c r="D26" s="3" t="s">
        <v>203</v>
      </c>
      <c r="E26" s="67" t="s">
        <v>184</v>
      </c>
      <c r="F26" s="16">
        <v>2241000</v>
      </c>
      <c r="G26" s="15">
        <v>2241000</v>
      </c>
      <c r="H26" s="4">
        <v>2241000</v>
      </c>
      <c r="I26" s="4">
        <f t="shared" si="0"/>
        <v>0</v>
      </c>
    </row>
    <row r="27" spans="1:9" ht="39.75" customHeight="1">
      <c r="A27" s="13">
        <v>5</v>
      </c>
      <c r="B27" s="9" t="s">
        <v>148</v>
      </c>
      <c r="C27" s="6" t="s">
        <v>32</v>
      </c>
      <c r="D27" s="10" t="s">
        <v>34</v>
      </c>
      <c r="E27" s="67" t="s">
        <v>185</v>
      </c>
      <c r="F27" s="4">
        <f>262000-200000</f>
        <v>62000</v>
      </c>
      <c r="G27" s="84"/>
      <c r="H27" s="84"/>
      <c r="I27" s="4">
        <f t="shared" si="0"/>
        <v>0</v>
      </c>
    </row>
    <row r="28" spans="1:9" ht="52.5" customHeight="1">
      <c r="A28" s="13">
        <v>6</v>
      </c>
      <c r="B28" s="9" t="s">
        <v>149</v>
      </c>
      <c r="C28" s="6" t="s">
        <v>29</v>
      </c>
      <c r="D28" s="10" t="s">
        <v>35</v>
      </c>
      <c r="E28" s="67" t="s">
        <v>186</v>
      </c>
      <c r="F28" s="4">
        <f>2333000-230000</f>
        <v>2103000</v>
      </c>
      <c r="G28" s="4">
        <f>166710+78440+445615+173444+174171+139507+167636</f>
        <v>1345523</v>
      </c>
      <c r="H28" s="4">
        <v>1345523</v>
      </c>
      <c r="I28" s="4">
        <f t="shared" si="0"/>
        <v>0</v>
      </c>
    </row>
    <row r="29" spans="1:9" ht="39.75" customHeight="1">
      <c r="A29" s="13">
        <v>8</v>
      </c>
      <c r="B29" s="9" t="s">
        <v>150</v>
      </c>
      <c r="C29" s="6" t="s">
        <v>36</v>
      </c>
      <c r="D29" s="10" t="s">
        <v>37</v>
      </c>
      <c r="E29" s="67" t="s">
        <v>187</v>
      </c>
      <c r="F29" s="4">
        <f>482000-100000</f>
        <v>382000</v>
      </c>
      <c r="G29" s="4">
        <f>139164+46651+21584+21061+21754</f>
        <v>250214</v>
      </c>
      <c r="H29" s="4">
        <v>250214</v>
      </c>
      <c r="I29" s="11">
        <f t="shared" si="0"/>
        <v>0</v>
      </c>
    </row>
    <row r="30" spans="1:9" ht="26.25" customHeight="1">
      <c r="A30" s="111">
        <v>9</v>
      </c>
      <c r="B30" s="114" t="s">
        <v>38</v>
      </c>
      <c r="C30" s="38"/>
      <c r="D30" s="39" t="s">
        <v>39</v>
      </c>
      <c r="E30" s="67" t="s">
        <v>156</v>
      </c>
      <c r="F30" s="74">
        <f>F31+F32+F33</f>
        <v>0</v>
      </c>
      <c r="G30" s="74">
        <f>G31+G32+G33</f>
        <v>0</v>
      </c>
      <c r="H30" s="74">
        <f>H31+H32+H33</f>
        <v>0</v>
      </c>
      <c r="I30" s="36">
        <f t="shared" si="0"/>
        <v>0</v>
      </c>
    </row>
    <row r="31" spans="1:9" ht="16.5" customHeight="1">
      <c r="A31" s="112"/>
      <c r="B31" s="115"/>
      <c r="C31" s="19">
        <v>912</v>
      </c>
      <c r="D31" s="38"/>
      <c r="E31" s="70"/>
      <c r="F31" s="4">
        <f>17000-17000</f>
        <v>0</v>
      </c>
      <c r="G31" s="84"/>
      <c r="H31" s="84"/>
      <c r="I31" s="11">
        <f t="shared" si="0"/>
        <v>0</v>
      </c>
    </row>
    <row r="32" spans="1:9" ht="14.25" customHeight="1">
      <c r="A32" s="112"/>
      <c r="B32" s="115"/>
      <c r="C32" s="19">
        <v>936</v>
      </c>
      <c r="D32" s="7"/>
      <c r="E32" s="67"/>
      <c r="F32" s="4">
        <f>16500-16500</f>
        <v>0</v>
      </c>
      <c r="G32" s="84"/>
      <c r="H32" s="84"/>
      <c r="I32" s="11">
        <f t="shared" si="0"/>
        <v>0</v>
      </c>
    </row>
    <row r="33" spans="1:9" ht="14.25" customHeight="1">
      <c r="A33" s="113"/>
      <c r="B33" s="116"/>
      <c r="C33" s="19">
        <v>912</v>
      </c>
      <c r="D33" s="7" t="s">
        <v>155</v>
      </c>
      <c r="E33" s="67"/>
      <c r="F33" s="4">
        <f>9000-4500-4500</f>
        <v>0</v>
      </c>
      <c r="G33" s="84"/>
      <c r="H33" s="84"/>
      <c r="I33" s="11">
        <f t="shared" si="0"/>
        <v>0</v>
      </c>
    </row>
    <row r="34" spans="1:9" ht="27.75" customHeight="1">
      <c r="A34" s="107">
        <v>10</v>
      </c>
      <c r="B34" s="110" t="s">
        <v>89</v>
      </c>
      <c r="C34" s="6"/>
      <c r="D34" s="10" t="s">
        <v>13</v>
      </c>
      <c r="E34" s="67" t="s">
        <v>159</v>
      </c>
      <c r="F34" s="35">
        <f>F35+F36+F37</f>
        <v>26500</v>
      </c>
      <c r="G34" s="35">
        <f>G35+G36+G37</f>
        <v>13500</v>
      </c>
      <c r="H34" s="35">
        <f>H35+H36+H37</f>
        <v>13500</v>
      </c>
      <c r="I34" s="36">
        <f t="shared" si="0"/>
        <v>0</v>
      </c>
    </row>
    <row r="35" spans="1:9" ht="22.5" customHeight="1">
      <c r="A35" s="107"/>
      <c r="B35" s="110"/>
      <c r="C35" s="6">
        <v>912</v>
      </c>
      <c r="D35" s="65" t="s">
        <v>171</v>
      </c>
      <c r="E35" s="69"/>
      <c r="F35" s="4">
        <f>15000-500-500-500</f>
        <v>13500</v>
      </c>
      <c r="G35" s="4">
        <f>4500</f>
        <v>4500</v>
      </c>
      <c r="H35" s="4">
        <v>4500</v>
      </c>
      <c r="I35" s="11">
        <f t="shared" si="0"/>
        <v>0</v>
      </c>
    </row>
    <row r="36" spans="1:9" ht="16.5" customHeight="1">
      <c r="A36" s="107"/>
      <c r="B36" s="110"/>
      <c r="C36" s="6">
        <v>936</v>
      </c>
      <c r="D36" s="10"/>
      <c r="E36" s="69"/>
      <c r="F36" s="4">
        <f>15000-6500</f>
        <v>8500</v>
      </c>
      <c r="G36" s="4">
        <f>4500</f>
        <v>4500</v>
      </c>
      <c r="H36" s="4">
        <v>4500</v>
      </c>
      <c r="I36" s="11">
        <f t="shared" si="0"/>
        <v>0</v>
      </c>
    </row>
    <row r="37" spans="1:9" ht="16.5" customHeight="1">
      <c r="A37" s="13"/>
      <c r="B37" s="110"/>
      <c r="C37" s="6">
        <v>935</v>
      </c>
      <c r="D37" s="10"/>
      <c r="E37" s="69"/>
      <c r="F37" s="4">
        <f>5000-500</f>
        <v>4500</v>
      </c>
      <c r="G37" s="4">
        <f>4500</f>
        <v>4500</v>
      </c>
      <c r="H37" s="4">
        <v>4500</v>
      </c>
      <c r="I37" s="11">
        <f t="shared" si="0"/>
        <v>0</v>
      </c>
    </row>
    <row r="38" spans="1:9" ht="41.25" customHeight="1">
      <c r="A38" s="13">
        <v>12</v>
      </c>
      <c r="B38" s="41" t="s">
        <v>157</v>
      </c>
      <c r="C38" s="2" t="s">
        <v>29</v>
      </c>
      <c r="D38" s="42" t="s">
        <v>13</v>
      </c>
      <c r="E38" s="67" t="s">
        <v>158</v>
      </c>
      <c r="F38" s="4">
        <f>13000-2000</f>
        <v>11000</v>
      </c>
      <c r="G38" s="4">
        <v>11000</v>
      </c>
      <c r="H38" s="4">
        <v>11000</v>
      </c>
      <c r="I38" s="11">
        <f t="shared" si="0"/>
        <v>0</v>
      </c>
    </row>
    <row r="39" spans="1:9" ht="37.5" customHeight="1">
      <c r="A39" s="13"/>
      <c r="B39" s="92" t="s">
        <v>199</v>
      </c>
      <c r="C39" s="2" t="s">
        <v>41</v>
      </c>
      <c r="D39" s="93" t="s">
        <v>201</v>
      </c>
      <c r="E39" s="94" t="s">
        <v>210</v>
      </c>
      <c r="F39" s="91">
        <v>994580</v>
      </c>
      <c r="G39" s="4">
        <v>994579</v>
      </c>
      <c r="H39" s="4">
        <v>994579</v>
      </c>
      <c r="I39" s="11">
        <f t="shared" si="0"/>
        <v>0</v>
      </c>
    </row>
    <row r="40" spans="1:9" ht="41.25" customHeight="1">
      <c r="A40" s="13">
        <v>13</v>
      </c>
      <c r="B40" s="37" t="s">
        <v>198</v>
      </c>
      <c r="C40" s="6" t="s">
        <v>31</v>
      </c>
      <c r="D40" s="10" t="s">
        <v>42</v>
      </c>
      <c r="E40" s="69"/>
      <c r="F40" s="4"/>
      <c r="G40" s="84"/>
      <c r="H40" s="84"/>
      <c r="I40" s="11">
        <f t="shared" si="0"/>
        <v>0</v>
      </c>
    </row>
    <row r="41" spans="1:9" ht="41.25" customHeight="1">
      <c r="A41" s="13">
        <v>14</v>
      </c>
      <c r="B41" s="43" t="s">
        <v>90</v>
      </c>
      <c r="C41" s="6" t="s">
        <v>31</v>
      </c>
      <c r="D41" s="10" t="s">
        <v>42</v>
      </c>
      <c r="E41" s="69"/>
      <c r="F41" s="4"/>
      <c r="G41" s="84"/>
      <c r="H41" s="84"/>
      <c r="I41" s="11">
        <f t="shared" si="0"/>
        <v>0</v>
      </c>
    </row>
    <row r="42" spans="1:9" ht="41.25" customHeight="1">
      <c r="A42" s="13">
        <v>15</v>
      </c>
      <c r="B42" s="43" t="s">
        <v>91</v>
      </c>
      <c r="C42" s="6" t="s">
        <v>31</v>
      </c>
      <c r="D42" s="10" t="s">
        <v>42</v>
      </c>
      <c r="E42" s="69"/>
      <c r="F42" s="4"/>
      <c r="G42" s="84"/>
      <c r="H42" s="84"/>
      <c r="I42" s="11">
        <f t="shared" si="0"/>
        <v>0</v>
      </c>
    </row>
    <row r="43" spans="1:9" ht="30.75" customHeight="1">
      <c r="A43" s="13">
        <v>16</v>
      </c>
      <c r="B43" s="44" t="s">
        <v>43</v>
      </c>
      <c r="C43" s="6" t="s">
        <v>31</v>
      </c>
      <c r="D43" s="10" t="s">
        <v>42</v>
      </c>
      <c r="E43" s="69"/>
      <c r="F43" s="4"/>
      <c r="G43" s="84"/>
      <c r="H43" s="84"/>
      <c r="I43" s="11">
        <f t="shared" si="0"/>
        <v>0</v>
      </c>
    </row>
    <row r="44" spans="1:9" ht="26.25" customHeight="1">
      <c r="A44" s="13">
        <v>17</v>
      </c>
      <c r="B44" s="9" t="s">
        <v>44</v>
      </c>
      <c r="C44" s="6" t="s">
        <v>45</v>
      </c>
      <c r="D44" s="10" t="s">
        <v>46</v>
      </c>
      <c r="E44" s="67" t="s">
        <v>169</v>
      </c>
      <c r="F44" s="91">
        <f>38500-38500</f>
        <v>0</v>
      </c>
      <c r="G44" s="84"/>
      <c r="H44" s="84"/>
      <c r="I44" s="11">
        <f t="shared" si="0"/>
        <v>0</v>
      </c>
    </row>
    <row r="45" spans="1:9" ht="38.25" customHeight="1">
      <c r="A45" s="13"/>
      <c r="B45" s="9" t="s">
        <v>47</v>
      </c>
      <c r="C45" s="6" t="s">
        <v>45</v>
      </c>
      <c r="D45" s="10" t="s">
        <v>48</v>
      </c>
      <c r="E45" s="69"/>
      <c r="F45" s="4"/>
      <c r="G45" s="84"/>
      <c r="H45" s="84"/>
      <c r="I45" s="11">
        <f t="shared" si="0"/>
        <v>0</v>
      </c>
    </row>
    <row r="46" spans="1:9" ht="42.75" customHeight="1">
      <c r="A46" s="13">
        <v>18</v>
      </c>
      <c r="B46" s="9" t="s">
        <v>178</v>
      </c>
      <c r="C46" s="6" t="s">
        <v>113</v>
      </c>
      <c r="D46" s="10" t="s">
        <v>188</v>
      </c>
      <c r="E46" s="67" t="s">
        <v>112</v>
      </c>
      <c r="F46" s="91">
        <f>2741000+685000-51200</f>
        <v>3374800</v>
      </c>
      <c r="G46" s="4">
        <f>633815</f>
        <v>633815</v>
      </c>
      <c r="H46" s="4">
        <v>633815</v>
      </c>
      <c r="I46" s="11">
        <f t="shared" si="0"/>
        <v>0</v>
      </c>
    </row>
    <row r="47" spans="1:9" ht="27" customHeight="1">
      <c r="A47" s="107">
        <v>19</v>
      </c>
      <c r="B47" s="105" t="s">
        <v>114</v>
      </c>
      <c r="C47" s="6"/>
      <c r="D47" s="10" t="s">
        <v>202</v>
      </c>
      <c r="E47" s="67" t="s">
        <v>115</v>
      </c>
      <c r="F47" s="35">
        <f>F48+F49+F50</f>
        <v>435000</v>
      </c>
      <c r="G47" s="35">
        <f>G48+G49+G50</f>
        <v>304000</v>
      </c>
      <c r="H47" s="35">
        <f>H48+H49+H50</f>
        <v>303849</v>
      </c>
      <c r="I47" s="35">
        <f>I48+I49+I50</f>
        <v>151</v>
      </c>
    </row>
    <row r="48" spans="1:9" ht="15" customHeight="1">
      <c r="A48" s="107"/>
      <c r="B48" s="121"/>
      <c r="C48" s="45" t="s">
        <v>49</v>
      </c>
      <c r="D48" s="10"/>
      <c r="E48" s="67" t="s">
        <v>50</v>
      </c>
      <c r="F48" s="4">
        <v>242500</v>
      </c>
      <c r="G48" s="4">
        <f>52800+16800+16800+16900+18800+18200+18200</f>
        <v>158500</v>
      </c>
      <c r="H48" s="5">
        <v>158488</v>
      </c>
      <c r="I48" s="4">
        <f aca="true" t="shared" si="1" ref="I48:I68">G48-H48</f>
        <v>12</v>
      </c>
    </row>
    <row r="49" spans="1:9" ht="15" customHeight="1">
      <c r="A49" s="107"/>
      <c r="B49" s="121"/>
      <c r="C49" s="45" t="s">
        <v>51</v>
      </c>
      <c r="D49" s="10"/>
      <c r="E49" s="67" t="s">
        <v>52</v>
      </c>
      <c r="F49" s="4">
        <v>21300</v>
      </c>
      <c r="G49" s="4">
        <f>5100+1700+1700+1600+1900+1900+1900</f>
        <v>15800</v>
      </c>
      <c r="H49" s="5">
        <v>15750</v>
      </c>
      <c r="I49" s="4">
        <f t="shared" si="1"/>
        <v>50</v>
      </c>
    </row>
    <row r="50" spans="1:9" ht="15" customHeight="1">
      <c r="A50" s="107"/>
      <c r="B50" s="121"/>
      <c r="C50" s="45" t="s">
        <v>45</v>
      </c>
      <c r="D50" s="10"/>
      <c r="E50" s="67" t="s">
        <v>53</v>
      </c>
      <c r="F50" s="4">
        <v>171200</v>
      </c>
      <c r="G50" s="4">
        <f>40500+13400+14600+14000+15800+15700+15700</f>
        <v>129700</v>
      </c>
      <c r="H50" s="5">
        <v>129611</v>
      </c>
      <c r="I50" s="4">
        <f t="shared" si="1"/>
        <v>89</v>
      </c>
    </row>
    <row r="51" spans="1:9" ht="26.25" customHeight="1">
      <c r="A51" s="107">
        <v>20</v>
      </c>
      <c r="B51" s="105" t="s">
        <v>92</v>
      </c>
      <c r="C51" s="6"/>
      <c r="D51" s="10" t="s">
        <v>54</v>
      </c>
      <c r="E51" s="67"/>
      <c r="F51" s="35">
        <f>F52+F53</f>
        <v>7092000</v>
      </c>
      <c r="G51" s="35">
        <f>G52+G53</f>
        <v>5842777</v>
      </c>
      <c r="H51" s="35">
        <f>H52+H53</f>
        <v>5828150.95</v>
      </c>
      <c r="I51" s="35">
        <f t="shared" si="1"/>
        <v>14626.049999999814</v>
      </c>
    </row>
    <row r="52" spans="1:9" ht="18" customHeight="1">
      <c r="A52" s="107"/>
      <c r="B52" s="106"/>
      <c r="C52" s="45" t="s">
        <v>55</v>
      </c>
      <c r="D52" s="10"/>
      <c r="E52" s="67" t="s">
        <v>172</v>
      </c>
      <c r="F52" s="4">
        <v>292000</v>
      </c>
      <c r="G52" s="4">
        <f>78000+76000+17000+33300+8000+8000+10000</f>
        <v>230300</v>
      </c>
      <c r="H52" s="4">
        <v>229012.04</v>
      </c>
      <c r="I52" s="4">
        <f t="shared" si="1"/>
        <v>1287.9599999999919</v>
      </c>
    </row>
    <row r="53" spans="1:9" ht="18" customHeight="1">
      <c r="A53" s="107"/>
      <c r="B53" s="106"/>
      <c r="C53" s="45" t="s">
        <v>31</v>
      </c>
      <c r="D53" s="10"/>
      <c r="E53" s="67" t="s">
        <v>116</v>
      </c>
      <c r="F53" s="4">
        <v>6800000</v>
      </c>
      <c r="G53" s="4">
        <f>1523700+1029200+580000+450000+469700+924700+336550+298627</f>
        <v>5612477</v>
      </c>
      <c r="H53" s="5">
        <v>5599138.91</v>
      </c>
      <c r="I53" s="4">
        <f t="shared" si="1"/>
        <v>13338.089999999851</v>
      </c>
    </row>
    <row r="54" spans="1:9" ht="27" customHeight="1">
      <c r="A54" s="13">
        <v>21</v>
      </c>
      <c r="B54" s="46" t="s">
        <v>93</v>
      </c>
      <c r="C54" s="6" t="s">
        <v>32</v>
      </c>
      <c r="D54" s="10" t="s">
        <v>56</v>
      </c>
      <c r="E54" s="67" t="s">
        <v>130</v>
      </c>
      <c r="F54" s="16">
        <v>25000</v>
      </c>
      <c r="G54" s="15">
        <f>2000+2000+1700+1600+1300+1300+1400+1600</f>
        <v>12900</v>
      </c>
      <c r="H54" s="4">
        <v>12748.26</v>
      </c>
      <c r="I54" s="4">
        <f t="shared" si="1"/>
        <v>151.73999999999978</v>
      </c>
    </row>
    <row r="55" spans="1:9" ht="39" customHeight="1">
      <c r="A55" s="13">
        <v>22</v>
      </c>
      <c r="B55" s="47" t="s">
        <v>133</v>
      </c>
      <c r="C55" s="27" t="s">
        <v>31</v>
      </c>
      <c r="D55" s="10" t="s">
        <v>57</v>
      </c>
      <c r="E55" s="67" t="s">
        <v>117</v>
      </c>
      <c r="F55" s="15">
        <v>2100000</v>
      </c>
      <c r="G55" s="15">
        <f>300000+150000+200000+200000+230000+20000+60000+120000</f>
        <v>1280000</v>
      </c>
      <c r="H55" s="5">
        <v>1277457.8</v>
      </c>
      <c r="I55" s="4">
        <f t="shared" si="1"/>
        <v>2542.1999999999534</v>
      </c>
    </row>
    <row r="56" spans="1:9" ht="18.75" customHeight="1">
      <c r="A56" s="13"/>
      <c r="B56" s="109" t="s">
        <v>132</v>
      </c>
      <c r="C56" s="27" t="s">
        <v>31</v>
      </c>
      <c r="D56" s="10" t="s">
        <v>179</v>
      </c>
      <c r="E56" s="67" t="s">
        <v>134</v>
      </c>
      <c r="F56" s="75">
        <f>F57+F58+F60+F59</f>
        <v>9687700</v>
      </c>
      <c r="G56" s="75">
        <f>G57+G58+G60+G59</f>
        <v>7692107</v>
      </c>
      <c r="H56" s="75">
        <f>H57+H58+H60+H59</f>
        <v>7676215.17</v>
      </c>
      <c r="I56" s="76">
        <f t="shared" si="1"/>
        <v>15891.830000000075</v>
      </c>
    </row>
    <row r="57" spans="1:9" ht="15.75" customHeight="1">
      <c r="A57" s="13"/>
      <c r="B57" s="109"/>
      <c r="C57" s="117"/>
      <c r="D57" s="108"/>
      <c r="E57" s="54" t="s">
        <v>135</v>
      </c>
      <c r="F57" s="98">
        <f>8823800+119200-595000</f>
        <v>8348000</v>
      </c>
      <c r="G57" s="15">
        <f>1452100+178000+575900+141000+547000+213000+847500+297000+706000+145000+454000+210000+675000+265000</f>
        <v>6706500</v>
      </c>
      <c r="H57" s="15">
        <v>6704424.08</v>
      </c>
      <c r="I57" s="4">
        <f t="shared" si="1"/>
        <v>2075.9199999999255</v>
      </c>
    </row>
    <row r="58" spans="1:9" ht="13.5" customHeight="1">
      <c r="A58" s="13"/>
      <c r="B58" s="109"/>
      <c r="C58" s="117"/>
      <c r="D58" s="108"/>
      <c r="E58" s="54" t="s">
        <v>136</v>
      </c>
      <c r="F58" s="98">
        <f>1130700-118700-50300</f>
        <v>961700</v>
      </c>
      <c r="G58" s="15">
        <f>168600+22000+57300+23000+58300+33000+147000+25000+105000+31500+25000+12000+38000+34000</f>
        <v>779700</v>
      </c>
      <c r="H58" s="15">
        <v>779496.08</v>
      </c>
      <c r="I58" s="4">
        <f t="shared" si="1"/>
        <v>203.9200000000419</v>
      </c>
    </row>
    <row r="59" spans="1:9" ht="13.5" customHeight="1">
      <c r="A59" s="13"/>
      <c r="B59" s="109"/>
      <c r="C59" s="117"/>
      <c r="D59" s="108"/>
      <c r="E59" s="54" t="s">
        <v>137</v>
      </c>
      <c r="F59" s="98">
        <f>133600-500+33000</f>
        <v>166100</v>
      </c>
      <c r="G59" s="15">
        <f>42150+6550+9140+2300+11372+8000+9710+6500+6400+5750+46250+4400+1500+6300+33735+5850</f>
        <v>205907</v>
      </c>
      <c r="H59" s="15">
        <v>192295.01</v>
      </c>
      <c r="I59" s="4">
        <f t="shared" si="1"/>
        <v>13611.98999999999</v>
      </c>
    </row>
    <row r="60" spans="1:9" ht="15" customHeight="1">
      <c r="A60" s="13"/>
      <c r="B60" s="109"/>
      <c r="C60" s="117"/>
      <c r="D60" s="108"/>
      <c r="E60" s="54" t="s">
        <v>138</v>
      </c>
      <c r="F60" s="15">
        <f>251900-40000</f>
        <v>211900</v>
      </c>
      <c r="G60" s="86"/>
      <c r="H60" s="86"/>
      <c r="I60" s="4">
        <f t="shared" si="1"/>
        <v>0</v>
      </c>
    </row>
    <row r="61" spans="1:9" ht="39" customHeight="1">
      <c r="A61" s="13">
        <v>29</v>
      </c>
      <c r="B61" s="52" t="s">
        <v>139</v>
      </c>
      <c r="C61" s="6" t="s">
        <v>31</v>
      </c>
      <c r="D61" s="10" t="s">
        <v>179</v>
      </c>
      <c r="E61" s="67" t="s">
        <v>140</v>
      </c>
      <c r="F61" s="91">
        <f>75179000+568000</f>
        <v>75747000</v>
      </c>
      <c r="G61" s="4">
        <f>13851600+1187200+5143400+1293000+5552000+3038000+6052700+4257000+6096400+735000+2864000+293000+2738000+1348000</f>
        <v>54449300</v>
      </c>
      <c r="H61" s="5">
        <v>54448051.13</v>
      </c>
      <c r="I61" s="4">
        <f t="shared" si="1"/>
        <v>1248.8699999973178</v>
      </c>
    </row>
    <row r="62" spans="1:9" ht="40.5" customHeight="1">
      <c r="A62" s="13">
        <v>37</v>
      </c>
      <c r="B62" s="55" t="s">
        <v>142</v>
      </c>
      <c r="C62" s="6" t="s">
        <v>31</v>
      </c>
      <c r="D62" s="10" t="s">
        <v>179</v>
      </c>
      <c r="E62" s="67" t="s">
        <v>141</v>
      </c>
      <c r="F62" s="91">
        <v>2621000</v>
      </c>
      <c r="G62" s="4">
        <f>333900+196200+205000+45500+274200+122200+151700</f>
        <v>1328700</v>
      </c>
      <c r="H62" s="5">
        <v>1328462.88</v>
      </c>
      <c r="I62" s="4">
        <f t="shared" si="1"/>
        <v>237.12000000011176</v>
      </c>
    </row>
    <row r="63" spans="1:9" ht="51" customHeight="1">
      <c r="A63" s="13">
        <v>23</v>
      </c>
      <c r="B63" s="49" t="s">
        <v>143</v>
      </c>
      <c r="C63" s="6" t="s">
        <v>31</v>
      </c>
      <c r="D63" s="10" t="s">
        <v>179</v>
      </c>
      <c r="E63" s="67" t="s">
        <v>144</v>
      </c>
      <c r="F63" s="4">
        <v>1176000</v>
      </c>
      <c r="G63" s="4">
        <f>193400+96000+93100+139100+171500+30404+25020</f>
        <v>748524</v>
      </c>
      <c r="H63" s="5">
        <v>748501.24</v>
      </c>
      <c r="I63" s="4">
        <f t="shared" si="1"/>
        <v>22.760000000009313</v>
      </c>
    </row>
    <row r="64" spans="1:9" ht="55.5" customHeight="1">
      <c r="A64" s="13"/>
      <c r="B64" s="49" t="s">
        <v>145</v>
      </c>
      <c r="C64" s="6" t="s">
        <v>58</v>
      </c>
      <c r="D64" s="10" t="s">
        <v>179</v>
      </c>
      <c r="E64" s="67" t="s">
        <v>146</v>
      </c>
      <c r="F64" s="91">
        <v>641000</v>
      </c>
      <c r="G64" s="4">
        <f>98900+45300+45700+72100+73200+34750+3000+20724</f>
        <v>393674</v>
      </c>
      <c r="H64" s="5">
        <v>393669.53</v>
      </c>
      <c r="I64" s="4">
        <f t="shared" si="1"/>
        <v>4.46999999997206</v>
      </c>
    </row>
    <row r="65" spans="1:9" ht="38.25" customHeight="1">
      <c r="A65" s="13">
        <v>24</v>
      </c>
      <c r="B65" s="49" t="s">
        <v>94</v>
      </c>
      <c r="C65" s="27" t="s">
        <v>31</v>
      </c>
      <c r="D65" s="100" t="s">
        <v>208</v>
      </c>
      <c r="E65" s="67" t="s">
        <v>118</v>
      </c>
      <c r="F65" s="15">
        <v>1163000</v>
      </c>
      <c r="G65" s="15">
        <f>290000+96500+96700+96700+96700+101500+101400</f>
        <v>879500</v>
      </c>
      <c r="H65" s="5">
        <v>879500</v>
      </c>
      <c r="I65" s="4">
        <f t="shared" si="1"/>
        <v>0</v>
      </c>
    </row>
    <row r="66" spans="1:9" ht="39.75" customHeight="1">
      <c r="A66" s="8">
        <v>25</v>
      </c>
      <c r="B66" s="50" t="s">
        <v>95</v>
      </c>
      <c r="C66" s="27" t="s">
        <v>31</v>
      </c>
      <c r="D66" s="3" t="s">
        <v>208</v>
      </c>
      <c r="E66" s="67" t="s">
        <v>120</v>
      </c>
      <c r="F66" s="81">
        <v>2970000</v>
      </c>
      <c r="G66" s="81">
        <f>G67+G68</f>
        <v>2234100</v>
      </c>
      <c r="H66" s="81">
        <f>H67+H68</f>
        <v>2234068.54</v>
      </c>
      <c r="I66" s="35">
        <f t="shared" si="1"/>
        <v>31.459999999962747</v>
      </c>
    </row>
    <row r="67" spans="1:9" ht="16.5" customHeight="1">
      <c r="A67" s="8"/>
      <c r="B67" s="50"/>
      <c r="C67" s="82"/>
      <c r="D67" s="10"/>
      <c r="E67" s="67" t="s">
        <v>180</v>
      </c>
      <c r="F67" s="15">
        <v>1984000</v>
      </c>
      <c r="G67" s="15">
        <f>161100+159600+168794+156621+159940+8200+150990+160100+168100+168000</f>
        <v>1461445</v>
      </c>
      <c r="H67" s="15">
        <v>1461433.81</v>
      </c>
      <c r="I67" s="4">
        <f t="shared" si="1"/>
        <v>11.18999999994412</v>
      </c>
    </row>
    <row r="68" spans="1:9" ht="15" customHeight="1">
      <c r="A68" s="8"/>
      <c r="B68" s="50"/>
      <c r="C68" s="27"/>
      <c r="D68" s="10"/>
      <c r="E68" s="67" t="s">
        <v>181</v>
      </c>
      <c r="F68" s="15">
        <v>986000</v>
      </c>
      <c r="G68" s="15">
        <f>73400+73400+77206+86979+80060+90010+96900+90600+104100</f>
        <v>772655</v>
      </c>
      <c r="H68" s="15">
        <v>772634.73</v>
      </c>
      <c r="I68" s="4">
        <f t="shared" si="1"/>
        <v>20.270000000018626</v>
      </c>
    </row>
    <row r="69" spans="1:9" ht="2.25" customHeight="1" hidden="1">
      <c r="A69" s="8"/>
      <c r="B69" s="105" t="s">
        <v>96</v>
      </c>
      <c r="C69" s="118" t="s">
        <v>160</v>
      </c>
      <c r="D69" s="26"/>
      <c r="E69" s="53"/>
      <c r="F69" s="77"/>
      <c r="G69" s="88"/>
      <c r="H69" s="88"/>
      <c r="I69" s="74"/>
    </row>
    <row r="70" spans="1:9" ht="12.75" customHeight="1">
      <c r="A70" s="8"/>
      <c r="B70" s="105"/>
      <c r="C70" s="119"/>
      <c r="D70" s="27"/>
      <c r="E70" s="71"/>
      <c r="F70" s="81">
        <f>F71+F72</f>
        <v>0</v>
      </c>
      <c r="G70" s="87"/>
      <c r="H70" s="85"/>
      <c r="I70" s="35">
        <f aca="true" t="shared" si="2" ref="I70:I81">G70-H70</f>
        <v>0</v>
      </c>
    </row>
    <row r="71" spans="1:9" ht="15.75" customHeight="1">
      <c r="A71" s="107">
        <v>26</v>
      </c>
      <c r="B71" s="105"/>
      <c r="C71" s="119"/>
      <c r="D71" s="27" t="s">
        <v>161</v>
      </c>
      <c r="E71" s="71">
        <v>2851502</v>
      </c>
      <c r="F71" s="98">
        <f>439200-439200</f>
        <v>0</v>
      </c>
      <c r="G71" s="86"/>
      <c r="H71" s="84"/>
      <c r="I71" s="35">
        <f t="shared" si="2"/>
        <v>0</v>
      </c>
    </row>
    <row r="72" spans="1:9" ht="17.25" customHeight="1">
      <c r="A72" s="107"/>
      <c r="B72" s="105"/>
      <c r="C72" s="120"/>
      <c r="D72" s="27" t="s">
        <v>162</v>
      </c>
      <c r="E72" s="71">
        <v>2855016</v>
      </c>
      <c r="F72" s="98">
        <f>5100000-5100000</f>
        <v>0</v>
      </c>
      <c r="G72" s="86"/>
      <c r="H72" s="84"/>
      <c r="I72" s="35">
        <f t="shared" si="2"/>
        <v>0</v>
      </c>
    </row>
    <row r="73" spans="1:9" ht="29.25" customHeight="1">
      <c r="A73" s="13"/>
      <c r="B73" s="49" t="s">
        <v>97</v>
      </c>
      <c r="C73" s="6" t="s">
        <v>40</v>
      </c>
      <c r="D73" s="14" t="s">
        <v>59</v>
      </c>
      <c r="E73" s="67" t="s">
        <v>131</v>
      </c>
      <c r="F73" s="4">
        <v>1951000</v>
      </c>
      <c r="G73" s="4">
        <f>487800+162600+162600+162600+162600+162600+162600</f>
        <v>1463400</v>
      </c>
      <c r="H73" s="4">
        <v>1463400</v>
      </c>
      <c r="I73" s="4">
        <f t="shared" si="2"/>
        <v>0</v>
      </c>
    </row>
    <row r="74" spans="1:9" ht="48" customHeight="1">
      <c r="A74" s="13"/>
      <c r="B74" s="49" t="s">
        <v>98</v>
      </c>
      <c r="C74" s="6" t="s">
        <v>32</v>
      </c>
      <c r="D74" s="10" t="s">
        <v>60</v>
      </c>
      <c r="E74" s="67" t="s">
        <v>121</v>
      </c>
      <c r="F74" s="4">
        <v>435000</v>
      </c>
      <c r="G74" s="91">
        <f>75000+35000+16000+35000+15000+30000+50000+25000</f>
        <v>281000</v>
      </c>
      <c r="H74" s="5">
        <v>280361.6</v>
      </c>
      <c r="I74" s="4">
        <f t="shared" si="2"/>
        <v>638.4000000000233</v>
      </c>
    </row>
    <row r="75" spans="1:9" ht="21.75" customHeight="1">
      <c r="A75" s="13">
        <v>28</v>
      </c>
      <c r="B75" s="105" t="s">
        <v>99</v>
      </c>
      <c r="C75" s="6"/>
      <c r="D75" s="10" t="s">
        <v>61</v>
      </c>
      <c r="E75" s="67" t="s">
        <v>123</v>
      </c>
      <c r="F75" s="35">
        <f>F76+F77</f>
        <v>6500</v>
      </c>
      <c r="G75" s="35">
        <f>G76+G77</f>
        <v>2100</v>
      </c>
      <c r="H75" s="35">
        <f>H76+H77</f>
        <v>2100</v>
      </c>
      <c r="I75" s="35">
        <f t="shared" si="2"/>
        <v>0</v>
      </c>
    </row>
    <row r="76" spans="1:9" ht="15" customHeight="1">
      <c r="A76" s="13">
        <v>30</v>
      </c>
      <c r="B76" s="106"/>
      <c r="C76" s="53" t="s">
        <v>122</v>
      </c>
      <c r="D76" s="54"/>
      <c r="E76" s="67" t="s">
        <v>124</v>
      </c>
      <c r="F76" s="4">
        <v>1900</v>
      </c>
      <c r="G76" s="4">
        <f>500+500</f>
        <v>1000</v>
      </c>
      <c r="H76" s="4">
        <v>1000</v>
      </c>
      <c r="I76" s="4">
        <f t="shared" si="2"/>
        <v>0</v>
      </c>
    </row>
    <row r="77" spans="1:9" ht="15" customHeight="1">
      <c r="A77" s="107">
        <v>31</v>
      </c>
      <c r="B77" s="106"/>
      <c r="C77" s="48" t="s">
        <v>62</v>
      </c>
      <c r="D77" s="54" t="s">
        <v>190</v>
      </c>
      <c r="E77" s="67" t="s">
        <v>125</v>
      </c>
      <c r="F77" s="4">
        <v>4600</v>
      </c>
      <c r="G77" s="4">
        <f>1100</f>
        <v>1100</v>
      </c>
      <c r="H77" s="4">
        <v>1100</v>
      </c>
      <c r="I77" s="4">
        <f t="shared" si="2"/>
        <v>0</v>
      </c>
    </row>
    <row r="78" spans="1:9" ht="50.25" customHeight="1">
      <c r="A78" s="107"/>
      <c r="B78" s="52" t="s">
        <v>100</v>
      </c>
      <c r="C78" s="6" t="s">
        <v>32</v>
      </c>
      <c r="D78" s="10" t="s">
        <v>63</v>
      </c>
      <c r="E78" s="67" t="s">
        <v>126</v>
      </c>
      <c r="F78" s="4">
        <v>74000</v>
      </c>
      <c r="G78" s="4">
        <f>56700+4000+650+1900+900+1700</f>
        <v>65850</v>
      </c>
      <c r="H78" s="4">
        <v>65806.8</v>
      </c>
      <c r="I78" s="4">
        <f t="shared" si="2"/>
        <v>43.19999999999709</v>
      </c>
    </row>
    <row r="79" spans="1:9" ht="25.5" customHeight="1">
      <c r="A79" s="107"/>
      <c r="B79" s="52" t="s">
        <v>101</v>
      </c>
      <c r="C79" s="6" t="s">
        <v>32</v>
      </c>
      <c r="D79" s="10" t="s">
        <v>64</v>
      </c>
      <c r="E79" s="54" t="s">
        <v>127</v>
      </c>
      <c r="F79" s="4">
        <v>1628000</v>
      </c>
      <c r="G79" s="4">
        <f>250000+70000+150000+35000+180000+90000+150000+160000+150000</f>
        <v>1235000</v>
      </c>
      <c r="H79" s="5">
        <v>1235000</v>
      </c>
      <c r="I79" s="4">
        <f t="shared" si="2"/>
        <v>0</v>
      </c>
    </row>
    <row r="80" spans="1:9" ht="25.5" customHeight="1">
      <c r="A80" s="13">
        <v>32</v>
      </c>
      <c r="B80" s="49" t="s">
        <v>102</v>
      </c>
      <c r="C80" s="6" t="s">
        <v>31</v>
      </c>
      <c r="D80" s="10" t="s">
        <v>65</v>
      </c>
      <c r="E80" s="67" t="s">
        <v>128</v>
      </c>
      <c r="F80" s="4">
        <v>444000</v>
      </c>
      <c r="G80" s="4">
        <f>57500+21500+22000+24000+57200+27800+16000</f>
        <v>226000</v>
      </c>
      <c r="H80" s="5">
        <v>226000</v>
      </c>
      <c r="I80" s="4">
        <f t="shared" si="2"/>
        <v>0</v>
      </c>
    </row>
    <row r="81" spans="1:9" ht="26.25" customHeight="1">
      <c r="A81" s="13">
        <v>33</v>
      </c>
      <c r="B81" s="46" t="s">
        <v>103</v>
      </c>
      <c r="C81" s="6" t="s">
        <v>32</v>
      </c>
      <c r="D81" s="10" t="s">
        <v>56</v>
      </c>
      <c r="E81" s="67" t="s">
        <v>129</v>
      </c>
      <c r="F81" s="4">
        <v>2000</v>
      </c>
      <c r="G81" s="4">
        <f>500+500+1000</f>
        <v>2000</v>
      </c>
      <c r="H81" s="4">
        <v>2000</v>
      </c>
      <c r="I81" s="4">
        <f t="shared" si="2"/>
        <v>0</v>
      </c>
    </row>
    <row r="82" spans="1:9" ht="18.75" customHeight="1">
      <c r="A82" s="13">
        <v>34</v>
      </c>
      <c r="B82" s="52" t="s">
        <v>104</v>
      </c>
      <c r="C82" s="56" t="s">
        <v>66</v>
      </c>
      <c r="D82" s="10" t="s">
        <v>13</v>
      </c>
      <c r="E82" s="67" t="s">
        <v>174</v>
      </c>
      <c r="F82" s="57">
        <f>F83+F84+F85+F86+F87+F88</f>
        <v>20866000</v>
      </c>
      <c r="G82" s="57">
        <f>G83+G84+G85+G86+G87+G88</f>
        <v>16193930</v>
      </c>
      <c r="H82" s="57">
        <f>H83+H84+H85+H86+H87+H88</f>
        <v>16181475.17</v>
      </c>
      <c r="I82" s="57">
        <f>I83+I84+I85+I86+I87+I88</f>
        <v>12454.830000000075</v>
      </c>
    </row>
    <row r="83" spans="1:9" ht="16.5" customHeight="1">
      <c r="A83" s="13">
        <v>35</v>
      </c>
      <c r="B83" s="51" t="s">
        <v>67</v>
      </c>
      <c r="C83" s="19">
        <v>902</v>
      </c>
      <c r="D83" s="12"/>
      <c r="E83" s="67" t="s">
        <v>176</v>
      </c>
      <c r="F83" s="16">
        <v>2633000</v>
      </c>
      <c r="G83" s="16">
        <f>658000+220000+220000+218000+231000+231000+212900</f>
        <v>1990900</v>
      </c>
      <c r="H83" s="17">
        <v>1990900</v>
      </c>
      <c r="I83" s="4">
        <f aca="true" t="shared" si="3" ref="I83:I101">G83-H83</f>
        <v>0</v>
      </c>
    </row>
    <row r="84" spans="1:9" ht="15" customHeight="1">
      <c r="A84" s="107">
        <v>38</v>
      </c>
      <c r="B84" s="51" t="s">
        <v>31</v>
      </c>
      <c r="C84" s="19">
        <v>903</v>
      </c>
      <c r="D84" s="80" t="s">
        <v>189</v>
      </c>
      <c r="E84" s="67" t="s">
        <v>173</v>
      </c>
      <c r="F84" s="16">
        <f>8955000</f>
        <v>8955000</v>
      </c>
      <c r="G84" s="16">
        <f>2281000+650000+650000+553800+1232200+732000+491530</f>
        <v>6590530</v>
      </c>
      <c r="H84" s="5">
        <v>6578075.35</v>
      </c>
      <c r="I84" s="4">
        <f t="shared" si="3"/>
        <v>12454.650000000373</v>
      </c>
    </row>
    <row r="85" spans="1:9" ht="15" customHeight="1">
      <c r="A85" s="107"/>
      <c r="B85" s="51" t="s">
        <v>68</v>
      </c>
      <c r="C85" s="19">
        <v>912</v>
      </c>
      <c r="D85" s="10"/>
      <c r="E85" s="79" t="s">
        <v>175</v>
      </c>
      <c r="F85" s="16">
        <v>946000</v>
      </c>
      <c r="G85" s="16">
        <f>250000+100000+100000+100000+55000+55000+55000</f>
        <v>715000</v>
      </c>
      <c r="H85" s="17">
        <v>715000</v>
      </c>
      <c r="I85" s="4">
        <f t="shared" si="3"/>
        <v>0</v>
      </c>
    </row>
    <row r="86" spans="1:9" ht="14.25" customHeight="1">
      <c r="A86" s="107"/>
      <c r="B86" s="51" t="s">
        <v>69</v>
      </c>
      <c r="C86" s="19">
        <v>935</v>
      </c>
      <c r="D86" s="12"/>
      <c r="E86" s="78">
        <v>1301403</v>
      </c>
      <c r="F86" s="16">
        <v>597000</v>
      </c>
      <c r="G86" s="16">
        <f>150000+50000+50000+50000+50000+50000+50000</f>
        <v>450000</v>
      </c>
      <c r="H86" s="17">
        <v>450000</v>
      </c>
      <c r="I86" s="4">
        <f t="shared" si="3"/>
        <v>0</v>
      </c>
    </row>
    <row r="87" spans="1:9" ht="16.5" customHeight="1">
      <c r="A87" s="107"/>
      <c r="B87" s="51" t="s">
        <v>70</v>
      </c>
      <c r="C87" s="19">
        <v>936</v>
      </c>
      <c r="D87" s="80" t="s">
        <v>177</v>
      </c>
      <c r="E87" s="67" t="s">
        <v>176</v>
      </c>
      <c r="F87" s="16">
        <v>6151000</v>
      </c>
      <c r="G87" s="16">
        <f>1760000+600000+650000+650000+540000+530000+530000</f>
        <v>5260000</v>
      </c>
      <c r="H87" s="5">
        <v>5259999.82</v>
      </c>
      <c r="I87" s="4">
        <f t="shared" si="3"/>
        <v>0.17999999970197678</v>
      </c>
    </row>
    <row r="88" spans="1:9" ht="15" customHeight="1">
      <c r="A88" s="107"/>
      <c r="B88" s="51" t="s">
        <v>71</v>
      </c>
      <c r="C88" s="19">
        <v>992</v>
      </c>
      <c r="D88" s="12"/>
      <c r="E88" s="67" t="s">
        <v>176</v>
      </c>
      <c r="F88" s="16">
        <v>1584000</v>
      </c>
      <c r="G88" s="16">
        <f>396000+132000+132000+132000+134500+133500+127500</f>
        <v>1187500</v>
      </c>
      <c r="H88" s="16">
        <v>1187500</v>
      </c>
      <c r="I88" s="4">
        <f t="shared" si="3"/>
        <v>0</v>
      </c>
    </row>
    <row r="89" spans="1:9" ht="24" customHeight="1">
      <c r="A89" s="107"/>
      <c r="B89" s="29" t="s">
        <v>72</v>
      </c>
      <c r="C89" s="19" t="s">
        <v>41</v>
      </c>
      <c r="D89" s="10" t="s">
        <v>73</v>
      </c>
      <c r="E89" s="67" t="s">
        <v>219</v>
      </c>
      <c r="F89" s="16">
        <v>239259</v>
      </c>
      <c r="G89" s="89"/>
      <c r="H89" s="89"/>
      <c r="I89" s="4">
        <f t="shared" si="3"/>
        <v>0</v>
      </c>
    </row>
    <row r="90" spans="1:9" ht="30.75" customHeight="1">
      <c r="A90" s="107"/>
      <c r="B90" s="29" t="s">
        <v>200</v>
      </c>
      <c r="C90" s="19" t="s">
        <v>41</v>
      </c>
      <c r="D90" s="3" t="s">
        <v>30</v>
      </c>
      <c r="E90" s="67" t="s">
        <v>220</v>
      </c>
      <c r="F90" s="16">
        <v>468428</v>
      </c>
      <c r="G90" s="89"/>
      <c r="H90" s="89"/>
      <c r="I90" s="4">
        <f t="shared" si="3"/>
        <v>0</v>
      </c>
    </row>
    <row r="91" spans="1:9" ht="42.75" customHeight="1">
      <c r="A91" s="13"/>
      <c r="B91" s="29" t="s">
        <v>205</v>
      </c>
      <c r="C91" s="19" t="s">
        <v>29</v>
      </c>
      <c r="D91" s="3" t="s">
        <v>30</v>
      </c>
      <c r="E91" s="67" t="s">
        <v>204</v>
      </c>
      <c r="F91" s="97">
        <v>90046.06</v>
      </c>
      <c r="G91" s="16">
        <f>90046.06</f>
        <v>90046.06</v>
      </c>
      <c r="H91" s="16">
        <v>90046.06</v>
      </c>
      <c r="I91" s="4">
        <f t="shared" si="3"/>
        <v>0</v>
      </c>
    </row>
    <row r="92" spans="1:9" ht="36" customHeight="1">
      <c r="A92" s="13"/>
      <c r="B92" s="29" t="s">
        <v>72</v>
      </c>
      <c r="C92" s="19" t="s">
        <v>41</v>
      </c>
      <c r="D92" s="3" t="s">
        <v>73</v>
      </c>
      <c r="E92" s="67" t="s">
        <v>206</v>
      </c>
      <c r="F92" s="97">
        <f>105630.73</f>
        <v>105630.73</v>
      </c>
      <c r="G92" s="97">
        <f>105630.73-0.01</f>
        <v>105630.72</v>
      </c>
      <c r="H92" s="16">
        <v>105630.72</v>
      </c>
      <c r="I92" s="4">
        <f t="shared" si="3"/>
        <v>0</v>
      </c>
    </row>
    <row r="93" spans="1:9" ht="38.25" customHeight="1">
      <c r="A93" s="13">
        <v>39</v>
      </c>
      <c r="B93" s="40" t="s">
        <v>105</v>
      </c>
      <c r="C93" s="6" t="s">
        <v>32</v>
      </c>
      <c r="D93" s="10" t="s">
        <v>54</v>
      </c>
      <c r="E93" s="54" t="s">
        <v>151</v>
      </c>
      <c r="F93" s="4">
        <f>1883000+297000</f>
        <v>2180000</v>
      </c>
      <c r="G93" s="4">
        <f>282628+10738+10371+166374+13648+9412+317643+3411+154660+3249+156087+1490+2852+3723+135392+155744+8622+1513</f>
        <v>1437557</v>
      </c>
      <c r="H93" s="4">
        <v>1437557</v>
      </c>
      <c r="I93" s="4">
        <f t="shared" si="3"/>
        <v>0</v>
      </c>
    </row>
    <row r="94" spans="1:9" ht="42.75" customHeight="1">
      <c r="A94" s="13"/>
      <c r="B94" s="40" t="s">
        <v>105</v>
      </c>
      <c r="C94" s="6" t="s">
        <v>32</v>
      </c>
      <c r="D94" s="10" t="s">
        <v>54</v>
      </c>
      <c r="E94" s="54" t="s">
        <v>152</v>
      </c>
      <c r="F94" s="91">
        <f>1070000-204400-18</f>
        <v>865582</v>
      </c>
      <c r="G94" s="4">
        <f>865582</f>
        <v>865582</v>
      </c>
      <c r="H94" s="4">
        <v>865582</v>
      </c>
      <c r="I94" s="4">
        <f t="shared" si="3"/>
        <v>0</v>
      </c>
    </row>
    <row r="95" spans="1:9" ht="40.5" customHeight="1">
      <c r="A95" s="13">
        <v>41</v>
      </c>
      <c r="B95" s="44" t="s">
        <v>74</v>
      </c>
      <c r="C95" s="6" t="s">
        <v>32</v>
      </c>
      <c r="D95" s="10" t="s">
        <v>13</v>
      </c>
      <c r="E95" s="54" t="s">
        <v>163</v>
      </c>
      <c r="F95" s="91">
        <f>176100+99720</f>
        <v>275820</v>
      </c>
      <c r="G95" s="84"/>
      <c r="H95" s="84"/>
      <c r="I95" s="4">
        <f t="shared" si="3"/>
        <v>0</v>
      </c>
    </row>
    <row r="96" spans="1:9" ht="25.5" customHeight="1">
      <c r="A96" s="13">
        <v>42</v>
      </c>
      <c r="B96" s="41" t="s">
        <v>106</v>
      </c>
      <c r="C96" s="58" t="s">
        <v>75</v>
      </c>
      <c r="D96" s="101" t="s">
        <v>209</v>
      </c>
      <c r="E96" s="54" t="s">
        <v>182</v>
      </c>
      <c r="F96" s="60">
        <v>14751000</v>
      </c>
      <c r="G96" s="4">
        <f>682925+612562+486411+609464+1338811+1105153+4031945</f>
        <v>8867271</v>
      </c>
      <c r="H96" s="4">
        <v>8867271</v>
      </c>
      <c r="I96" s="4">
        <f t="shared" si="3"/>
        <v>0</v>
      </c>
    </row>
    <row r="97" spans="1:9" ht="25.5" customHeight="1">
      <c r="A97" s="13"/>
      <c r="B97" s="41" t="s">
        <v>215</v>
      </c>
      <c r="C97" s="58" t="s">
        <v>122</v>
      </c>
      <c r="D97" s="101" t="s">
        <v>13</v>
      </c>
      <c r="E97" s="54" t="s">
        <v>216</v>
      </c>
      <c r="F97" s="60">
        <f>102600</f>
        <v>102600</v>
      </c>
      <c r="G97" s="91">
        <v>82100</v>
      </c>
      <c r="H97" s="4">
        <v>82100</v>
      </c>
      <c r="I97" s="4">
        <f t="shared" si="3"/>
        <v>0</v>
      </c>
    </row>
    <row r="98" spans="1:9" ht="28.5" customHeight="1">
      <c r="A98" s="13"/>
      <c r="B98" s="96" t="s">
        <v>211</v>
      </c>
      <c r="C98" s="58" t="s">
        <v>31</v>
      </c>
      <c r="D98" s="59" t="s">
        <v>13</v>
      </c>
      <c r="E98" s="67" t="s">
        <v>164</v>
      </c>
      <c r="F98" s="97">
        <f>1054000-21100</f>
        <v>1032900</v>
      </c>
      <c r="G98" s="4">
        <f>62475+543830+122781.97+173358.03+123050+7000</f>
        <v>1032495</v>
      </c>
      <c r="H98" s="4">
        <v>1032495</v>
      </c>
      <c r="I98" s="4">
        <f t="shared" si="3"/>
        <v>0</v>
      </c>
    </row>
    <row r="99" spans="1:9" ht="18.75" customHeight="1">
      <c r="A99" s="13">
        <v>43</v>
      </c>
      <c r="B99" s="41" t="s">
        <v>107</v>
      </c>
      <c r="C99" s="19" t="s">
        <v>76</v>
      </c>
      <c r="D99" s="10" t="s">
        <v>77</v>
      </c>
      <c r="E99" s="69"/>
      <c r="F99" s="16">
        <v>42555000</v>
      </c>
      <c r="G99" s="16">
        <f>7092000+3546000+3546000+3546000+3546000+3546000+3546000+3546000</f>
        <v>31914000</v>
      </c>
      <c r="H99" s="16">
        <v>31914000</v>
      </c>
      <c r="I99" s="4">
        <f t="shared" si="3"/>
        <v>0</v>
      </c>
    </row>
    <row r="100" spans="1:9" ht="18.75" customHeight="1">
      <c r="A100" s="13">
        <v>45</v>
      </c>
      <c r="B100" s="61" t="s">
        <v>108</v>
      </c>
      <c r="C100" s="19" t="s">
        <v>76</v>
      </c>
      <c r="D100" s="10" t="s">
        <v>78</v>
      </c>
      <c r="E100" s="69"/>
      <c r="F100" s="16"/>
      <c r="G100" s="89"/>
      <c r="H100" s="16"/>
      <c r="I100" s="4">
        <f t="shared" si="3"/>
        <v>0</v>
      </c>
    </row>
    <row r="101" spans="1:9" ht="18.75" customHeight="1">
      <c r="A101" s="13">
        <v>46</v>
      </c>
      <c r="B101" s="61" t="s">
        <v>109</v>
      </c>
      <c r="C101" s="19" t="s">
        <v>76</v>
      </c>
      <c r="D101" s="10"/>
      <c r="E101" s="69"/>
      <c r="F101" s="16"/>
      <c r="G101" s="89"/>
      <c r="H101" s="16"/>
      <c r="I101" s="4">
        <f t="shared" si="3"/>
        <v>0</v>
      </c>
    </row>
    <row r="102" spans="1:9" ht="15" customHeight="1">
      <c r="A102" s="13">
        <v>47</v>
      </c>
      <c r="B102" s="52" t="s">
        <v>79</v>
      </c>
      <c r="C102" s="52"/>
      <c r="D102" s="54"/>
      <c r="E102" s="62"/>
      <c r="F102" s="57">
        <f>F4+F5+F6+F7+F8+F19+F20+F21+F22+F23+F24+F25+F26+F27+F28+F29+F30+F34+F38+F39+F40+F41+F42+F43+F44+F45+F46+F47+F51+F54+F55+F56+F61+F62+F63+F64+F65+F66+F70+F73+F74+F75+F78+F79+F80+F81+F82+F89+F90+F91+F92+F93+F94+F95+F96+F97+F98+F99+F100</f>
        <v>217362436.03</v>
      </c>
      <c r="G102" s="57">
        <f>G4+G5+G6+G7+G8+G19+G20+G21+G22+G23+G24+G25+G26+G27+G28+G29+G30+G34+G38+G39+G40+G41+G42+G43+G44+G45+G46+G47+G51+G54+G55+G56+G61+G62+G63+G64+G65+G66+G70+G73+G74+G75+G78+G79+G80+G81+G82+G89+G90+G91+G92+G93+G94+G95+G96+G97+G98+G99+G100</f>
        <v>150900041.19</v>
      </c>
      <c r="H102" s="57">
        <f>H4+H5+H6+H7+H8+H19+H20+H21+H22+H23+H24+H25+H26+H27+H28+H29+H30+H34+H38+H39+H40+H41+H42+H43+H44+H45+H46+H47+H51+H54+H55+H56+H61+H62+H63+H64+H65+H66+H70+H73+H74+H75+H78+H79+H80+H81+H82+H89+H90+H91+H92+H93+H94+H95+H96+H97+H98+H99+H100</f>
        <v>148751875.29</v>
      </c>
      <c r="I102" s="57">
        <f>I4+I5+I6+I7+I8+I19+I20+I21+I22+I23+I24+I25+I26+I27+I28+I29+I30+I34+I38+I39+I40+I41+I42+I43+I44+I45+I46+I47+I51+I54+I55+I56+I61+I62+I63+I64+I65+I66+I70+I73+I74+I75+I78+I79+I80+I81+I82+I89+I90+I91+I92+I93+I94+I95+I96+I97+I98+I99+I100</f>
        <v>2148165.899999997</v>
      </c>
    </row>
    <row r="103" spans="1:9" ht="14.25">
      <c r="A103" s="13">
        <v>48</v>
      </c>
      <c r="B103" s="28" t="s">
        <v>170</v>
      </c>
      <c r="C103" s="52"/>
      <c r="D103" s="54"/>
      <c r="E103" s="62"/>
      <c r="F103" s="57"/>
      <c r="G103" s="57"/>
      <c r="H103" s="57"/>
      <c r="I103" s="57"/>
    </row>
    <row r="104" spans="1:9" ht="26.25" customHeight="1" hidden="1">
      <c r="A104" s="30"/>
      <c r="B104" s="37" t="s">
        <v>88</v>
      </c>
      <c r="C104" s="19"/>
      <c r="D104" s="10"/>
      <c r="E104" s="69"/>
      <c r="F104" s="11"/>
      <c r="G104" s="16"/>
      <c r="H104" s="16"/>
      <c r="I104" s="16">
        <f>G104-H104</f>
        <v>0</v>
      </c>
    </row>
    <row r="105" spans="1:9" ht="28.5" customHeight="1" hidden="1">
      <c r="A105" s="30"/>
      <c r="B105" s="29" t="s">
        <v>72</v>
      </c>
      <c r="C105" s="19"/>
      <c r="D105" s="10"/>
      <c r="E105" s="69"/>
      <c r="F105" s="16"/>
      <c r="G105" s="16"/>
      <c r="H105" s="16"/>
      <c r="I105" s="16">
        <f>G105-H105</f>
        <v>0</v>
      </c>
    </row>
    <row r="106" spans="1:9" ht="24" customHeight="1" hidden="1">
      <c r="A106" s="30"/>
      <c r="B106" s="41" t="s">
        <v>106</v>
      </c>
      <c r="C106" s="19"/>
      <c r="D106" s="10"/>
      <c r="E106" s="69"/>
      <c r="F106" s="16"/>
      <c r="G106" s="16"/>
      <c r="H106" s="16"/>
      <c r="I106" s="16">
        <f>G106-H106</f>
        <v>0</v>
      </c>
    </row>
    <row r="107" spans="1:9" ht="30" customHeight="1" hidden="1">
      <c r="A107" s="30"/>
      <c r="B107" s="18" t="s">
        <v>110</v>
      </c>
      <c r="C107" s="19"/>
      <c r="D107" s="10"/>
      <c r="E107" s="69"/>
      <c r="F107" s="16"/>
      <c r="G107" s="16"/>
      <c r="H107" s="16"/>
      <c r="I107" s="16">
        <f>G107-H107</f>
        <v>0</v>
      </c>
    </row>
    <row r="108" spans="1:9" ht="13.5" customHeight="1" hidden="1">
      <c r="A108" s="30"/>
      <c r="B108" s="50" t="s">
        <v>111</v>
      </c>
      <c r="C108" s="19"/>
      <c r="D108" s="10"/>
      <c r="E108" s="69"/>
      <c r="F108" s="16"/>
      <c r="G108" s="16"/>
      <c r="H108" s="16"/>
      <c r="I108" s="16">
        <f>G108-H108</f>
        <v>0</v>
      </c>
    </row>
    <row r="109" spans="1:9" ht="15" customHeight="1">
      <c r="A109" s="30"/>
      <c r="B109" s="29"/>
      <c r="C109" s="19"/>
      <c r="D109" s="10"/>
      <c r="E109" s="69"/>
      <c r="F109" s="16"/>
      <c r="G109" s="16"/>
      <c r="H109" s="16"/>
      <c r="I109" s="16"/>
    </row>
    <row r="110" spans="1:9" ht="14.25" customHeight="1">
      <c r="A110" s="30"/>
      <c r="B110" s="51" t="s">
        <v>80</v>
      </c>
      <c r="C110" s="52"/>
      <c r="D110" s="20"/>
      <c r="E110" s="62"/>
      <c r="F110" s="57">
        <f>F102+F105+F104+F106+F107+F108+F109</f>
        <v>217362436.03</v>
      </c>
      <c r="G110" s="57">
        <f>G102+G105+G104+G106+G107+G108+G109</f>
        <v>150900041.19</v>
      </c>
      <c r="H110" s="57">
        <f>H102+H105+H104+H106+H107+H108+H109</f>
        <v>148751875.29</v>
      </c>
      <c r="I110" s="57">
        <f>I102+I105+I104+I106+I107+I108+I109</f>
        <v>2148165.899999997</v>
      </c>
    </row>
    <row r="111" spans="1:9" ht="16.5" customHeight="1">
      <c r="A111" s="30"/>
      <c r="B111" s="63" t="s">
        <v>81</v>
      </c>
      <c r="C111" s="63"/>
      <c r="D111" s="20"/>
      <c r="E111" s="28"/>
      <c r="F111" s="16"/>
      <c r="G111" s="89"/>
      <c r="H111" s="89"/>
      <c r="I111" s="16">
        <v>7372890.38</v>
      </c>
    </row>
    <row r="112" spans="1:9" ht="13.5" customHeight="1">
      <c r="A112" s="30"/>
      <c r="B112" s="63" t="s">
        <v>82</v>
      </c>
      <c r="C112" s="63"/>
      <c r="D112" s="20"/>
      <c r="E112" s="28"/>
      <c r="F112" s="16"/>
      <c r="G112" s="89"/>
      <c r="H112" s="89"/>
      <c r="I112" s="16">
        <v>2323027.31</v>
      </c>
    </row>
    <row r="113" spans="1:9" ht="13.5" customHeight="1">
      <c r="A113" s="30"/>
      <c r="B113" s="63" t="s">
        <v>83</v>
      </c>
      <c r="C113" s="63"/>
      <c r="D113" s="20"/>
      <c r="E113" s="28"/>
      <c r="F113" s="16"/>
      <c r="G113" s="89"/>
      <c r="H113" s="89"/>
      <c r="I113" s="16">
        <f>I110-I116</f>
        <v>48043.92999999691</v>
      </c>
    </row>
    <row r="114" spans="1:9" ht="13.5" customHeight="1">
      <c r="A114" s="30"/>
      <c r="B114" s="63" t="s">
        <v>84</v>
      </c>
      <c r="C114" s="63"/>
      <c r="D114" s="20"/>
      <c r="E114" s="28"/>
      <c r="F114" s="16"/>
      <c r="G114" s="89"/>
      <c r="H114" s="89"/>
      <c r="I114" s="16">
        <f>I23+I25+I26+I27+I28+I29+I40+I41+I42+I43+I44+I104+I90+I24</f>
        <v>0</v>
      </c>
    </row>
    <row r="115" spans="1:9" ht="14.25" customHeight="1">
      <c r="A115" s="30"/>
      <c r="B115" s="64" t="s">
        <v>85</v>
      </c>
      <c r="C115" s="6"/>
      <c r="D115" s="21"/>
      <c r="E115" s="62"/>
      <c r="F115" s="16"/>
      <c r="G115" s="89"/>
      <c r="H115" s="89"/>
      <c r="I115" s="16">
        <f>I111-I112</f>
        <v>5049863.07</v>
      </c>
    </row>
    <row r="116" spans="1:9" ht="14.25">
      <c r="A116" s="30"/>
      <c r="B116" s="63" t="s">
        <v>83</v>
      </c>
      <c r="C116" s="38"/>
      <c r="D116" s="22"/>
      <c r="E116" s="72"/>
      <c r="F116" s="23"/>
      <c r="G116" s="95"/>
      <c r="H116" s="95"/>
      <c r="I116" s="4">
        <f>I4+I77+I8+I6+I71+I19+I20+I21+I22</f>
        <v>2100121.97</v>
      </c>
    </row>
    <row r="117" spans="1:9" ht="14.25">
      <c r="A117" s="30"/>
      <c r="B117" s="63" t="s">
        <v>84</v>
      </c>
      <c r="C117" s="38"/>
      <c r="D117" s="22"/>
      <c r="E117" s="72"/>
      <c r="F117" s="23"/>
      <c r="G117" s="95"/>
      <c r="H117" s="95"/>
      <c r="I117" s="4">
        <f>I4+I72</f>
        <v>22932.70000000001</v>
      </c>
    </row>
    <row r="118" spans="1:9" ht="12.75">
      <c r="A118" s="30"/>
      <c r="I118" s="102"/>
    </row>
  </sheetData>
  <mergeCells count="19">
    <mergeCell ref="A84:A90"/>
    <mergeCell ref="A34:A36"/>
    <mergeCell ref="A47:A50"/>
    <mergeCell ref="A51:A53"/>
    <mergeCell ref="B69:B72"/>
    <mergeCell ref="C69:C72"/>
    <mergeCell ref="B8:B9"/>
    <mergeCell ref="A30:A33"/>
    <mergeCell ref="B30:B33"/>
    <mergeCell ref="A2:I2"/>
    <mergeCell ref="B75:B77"/>
    <mergeCell ref="A77:A79"/>
    <mergeCell ref="B51:B53"/>
    <mergeCell ref="B47:B50"/>
    <mergeCell ref="A71:A72"/>
    <mergeCell ref="D57:D60"/>
    <mergeCell ref="B56:B60"/>
    <mergeCell ref="B34:B37"/>
    <mergeCell ref="C57:C60"/>
  </mergeCells>
  <printOptions/>
  <pageMargins left="0.1968503937007874" right="0" top="0.1968503937007874" bottom="0" header="0.1968503937007874" footer="0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Raifo-130</cp:lastModifiedBy>
  <cp:lastPrinted>2014-10-06T10:25:27Z</cp:lastPrinted>
  <dcterms:created xsi:type="dcterms:W3CDTF">2014-01-14T04:43:51Z</dcterms:created>
  <dcterms:modified xsi:type="dcterms:W3CDTF">2014-10-14T10:48:04Z</dcterms:modified>
  <cp:category/>
  <cp:version/>
  <cp:contentType/>
  <cp:contentStatus/>
</cp:coreProperties>
</file>